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1\4 q\"/>
    </mc:Choice>
  </mc:AlternateContent>
  <bookViews>
    <workbookView xWindow="0" yWindow="0" windowWidth="23040" windowHeight="9195" tabRatio="929" activeTab="2"/>
  </bookViews>
  <sheets>
    <sheet name="IS" sheetId="35" r:id="rId1"/>
    <sheet name="BS" sheetId="34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F49" i="34" l="1"/>
  <c r="E49" i="34"/>
  <c r="F40" i="34"/>
  <c r="F50" i="34" s="1"/>
  <c r="E40" i="34"/>
  <c r="E50" i="34" s="1"/>
  <c r="E51" i="34" s="1"/>
  <c r="F27" i="34"/>
  <c r="E27" i="34"/>
  <c r="F61" i="35"/>
  <c r="E61" i="35"/>
  <c r="F49" i="35"/>
  <c r="E49" i="35"/>
  <c r="F41" i="35"/>
  <c r="E41" i="35"/>
  <c r="F19" i="35"/>
  <c r="E19" i="35"/>
  <c r="F13" i="35"/>
  <c r="F22" i="35" s="1"/>
  <c r="F43" i="35" s="1"/>
  <c r="F72" i="35" s="1"/>
  <c r="F74" i="35" s="1"/>
  <c r="E13" i="35"/>
  <c r="E22" i="35" s="1"/>
  <c r="E43" i="35" s="1"/>
  <c r="E72" i="35" s="1"/>
  <c r="E74" i="35" s="1"/>
  <c r="S34" i="21" l="1"/>
  <c r="T34" i="21"/>
  <c r="U34" i="21"/>
  <c r="V34" i="21"/>
  <c r="W34" i="21"/>
  <c r="X34" i="21"/>
  <c r="Y34" i="21"/>
  <c r="Z34" i="21"/>
  <c r="AA34" i="21"/>
  <c r="J34" i="21"/>
  <c r="K34" i="21"/>
  <c r="L34" i="21"/>
  <c r="M34" i="21"/>
  <c r="N34" i="21"/>
  <c r="O34" i="21"/>
  <c r="P34" i="21"/>
  <c r="I34" i="21"/>
  <c r="D34" i="21"/>
  <c r="E34" i="21"/>
  <c r="F34" i="21"/>
  <c r="G34" i="21"/>
  <c r="C34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Y17" i="21" l="1"/>
  <c r="T17" i="21"/>
  <c r="W17" i="21" l="1"/>
  <c r="V17" i="21"/>
  <c r="S17" i="21"/>
  <c r="R17" i="21"/>
  <c r="U17" i="21"/>
  <c r="X17" i="21"/>
  <c r="J45" i="21" l="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I45" i="21"/>
  <c r="D45" i="21"/>
  <c r="E45" i="21"/>
  <c r="F45" i="21"/>
  <c r="G45" i="21"/>
  <c r="C45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I40" i="21"/>
  <c r="D40" i="21"/>
  <c r="E40" i="21"/>
  <c r="F40" i="21"/>
  <c r="G40" i="21"/>
  <c r="C40" i="21"/>
  <c r="Q34" i="21"/>
  <c r="R34" i="21"/>
  <c r="J30" i="21"/>
  <c r="I30" i="21"/>
  <c r="D30" i="21"/>
  <c r="E30" i="21"/>
  <c r="F30" i="21"/>
  <c r="G30" i="21"/>
  <c r="C30" i="21"/>
  <c r="S24" i="21"/>
  <c r="T24" i="21"/>
  <c r="U24" i="21"/>
  <c r="V24" i="21"/>
  <c r="W24" i="21"/>
  <c r="X24" i="21"/>
  <c r="Y24" i="21"/>
  <c r="Z24" i="21"/>
  <c r="AA24" i="21"/>
  <c r="R24" i="21"/>
  <c r="Q24" i="21"/>
  <c r="P24" i="21"/>
  <c r="O24" i="21"/>
  <c r="N24" i="21"/>
  <c r="M24" i="21"/>
  <c r="L24" i="21"/>
  <c r="K24" i="21"/>
  <c r="J24" i="21"/>
  <c r="I24" i="21"/>
  <c r="D24" i="21"/>
  <c r="E24" i="21"/>
  <c r="F24" i="21"/>
  <c r="G24" i="21"/>
  <c r="C24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I21" i="21"/>
  <c r="D21" i="21"/>
  <c r="E21" i="21"/>
  <c r="F21" i="21"/>
  <c r="G21" i="21"/>
  <c r="C21" i="21"/>
  <c r="Z17" i="21"/>
  <c r="AA17" i="21"/>
  <c r="Q17" i="21"/>
  <c r="P17" i="21"/>
  <c r="O17" i="21"/>
  <c r="N17" i="21"/>
  <c r="M17" i="21"/>
  <c r="L17" i="21"/>
  <c r="K17" i="21"/>
  <c r="J17" i="21"/>
  <c r="I17" i="21"/>
  <c r="D17" i="21"/>
  <c r="E17" i="21"/>
  <c r="F17" i="21"/>
  <c r="G17" i="21"/>
  <c r="C17" i="21"/>
  <c r="AD11" i="21"/>
  <c r="AE11" i="21"/>
  <c r="AF11" i="21"/>
  <c r="AG11" i="21"/>
  <c r="AH11" i="21"/>
  <c r="AI11" i="21"/>
  <c r="AJ11" i="21"/>
  <c r="AK11" i="21"/>
  <c r="AL11" i="21"/>
  <c r="AC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I11" i="21"/>
  <c r="D11" i="21"/>
  <c r="E11" i="21"/>
  <c r="F11" i="21"/>
  <c r="G11" i="21"/>
  <c r="C11" i="21"/>
  <c r="P50" i="21" l="1"/>
  <c r="I50" i="21"/>
  <c r="R50" i="21"/>
  <c r="S50" i="21"/>
  <c r="AA50" i="21"/>
  <c r="Z50" i="21"/>
  <c r="T50" i="21"/>
  <c r="X50" i="21"/>
  <c r="W50" i="21"/>
  <c r="Y50" i="21"/>
  <c r="V50" i="21"/>
  <c r="U50" i="21"/>
  <c r="Q50" i="21"/>
  <c r="O50" i="21"/>
  <c r="N50" i="21"/>
  <c r="M50" i="21"/>
  <c r="L50" i="21"/>
  <c r="K50" i="21"/>
  <c r="J50" i="21"/>
  <c r="C50" i="21"/>
  <c r="G50" i="21"/>
  <c r="D50" i="21"/>
  <c r="F50" i="21"/>
  <c r="E50" i="2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<sst xmlns="http://schemas.openxmlformats.org/spreadsheetml/2006/main" count="334" uniqueCount="249">
  <si>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</si>
  <si>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</si>
  <si>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</si>
  <si>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</si>
  <si>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</si>
  <si>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</si>
  <si>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</si>
  <si>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</si>
  <si>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</si>
  <si>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</si>
  <si>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</si>
  <si>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</si>
  <si>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</si>
  <si>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</si>
  <si>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</si>
  <si>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</si>
  <si>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</si>
  <si>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</si>
  <si>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</si>
  <si>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</si>
  <si>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</si>
  <si>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</si>
  <si>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</si>
  <si>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</si>
  <si>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</si>
  <si>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</si>
  <si>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</si>
  <si>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</si>
  <si>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</si>
  <si>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</si>
  <si>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</si>
  <si>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</si>
  <si>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</si>
  <si>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</si>
  <si>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</si>
  <si>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</si>
  <si>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</si>
  <si>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</si>
  <si>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</si>
  <si>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</si>
  <si>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</si>
  <si>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</si>
  <si>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</si>
  <si>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</si>
  <si>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</si>
  <si>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</si>
  <si>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</si>
  <si>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</si>
  <si>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</si>
  <si>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</si>
  <si>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</si>
  <si>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</si>
  <si>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</si>
  <si>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</si>
  <si>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</si>
  <si>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</si>
  <si>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</si>
  <si>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</si>
  <si>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</si>
  <si>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</si>
  <si>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</si>
  <si>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</si>
  <si>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</si>
  <si>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</si>
  <si>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</si>
  <si>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</si>
  <si>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</si>
  <si>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</si>
  <si>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</si>
  <si>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</si>
  <si>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</si>
  <si>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</si>
  <si>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</si>
  <si>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</si>
  <si>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</si>
  <si>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</si>
  <si>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</si>
  <si>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</si>
  <si>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</si>
  <si>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</si>
  <si>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</si>
  <si>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</si>
  <si>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</si>
  <si>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</si>
  <si>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</si>
  <si>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</si>
  <si>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</si>
  <si>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</si>
  <si>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</si>
  <si>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</si>
  <si>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</si>
  <si>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</si>
  <si>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</si>
  <si>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</si>
  <si>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</si>
  <si>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</si>
  <si>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</si>
  <si>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</si>
  <si>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</si>
  <si>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</si>
  <si>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</si>
  <si>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</si>
  <si>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</si>
  <si>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</si>
  <si>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</si>
  <si>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</si>
  <si>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</si>
  <si>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</si>
  <si>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</si>
  <si>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</si>
  <si>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</si>
  <si>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</si>
  <si>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</si>
  <si>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</si>
  <si>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</si>
  <si>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</si>
  <si>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</si>
  <si>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</si>
  <si>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</si>
  <si>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</si>
  <si>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</si>
  <si>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</si>
  <si>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</si>
  <si>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</si>
  <si>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</si>
  <si>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</si>
  <si>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</si>
  <si>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</si>
  <si>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</si>
  <si>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</si>
  <si>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</si>
  <si>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</si>
  <si>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</si>
  <si>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</si>
  <si>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</si>
  <si>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</si>
  <si>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</si>
  <si>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</si>
  <si>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</si>
  <si>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</si>
  <si>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</si>
  <si>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</si>
  <si>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</si>
  <si>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</si>
  <si>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</si>
  <si>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</si>
  <si>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</si>
  <si>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სს "სადაზღვევო კომპანია ალფა"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</si>
  <si>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</si>
  <si>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</si>
  <si>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</si>
  <si>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</si>
  <si>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</si>
  <si>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</si>
  <si>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</si>
  <si>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</si>
  <si>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</si>
  <si>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</si>
  <si>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</si>
  <si>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</si>
  <si>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</si>
  <si>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</si>
  <si>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</si>
  <si>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</si>
  <si>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</si>
  <si>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</si>
  <si>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</si>
  <si>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</si>
  <si>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</si>
  <si>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</si>
  <si>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</si>
  <si>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</si>
  <si>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</si>
  <si>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</si>
  <si>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</si>
  <si>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</si>
  <si>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</si>
  <si>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</si>
  <si>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</si>
  <si>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</si>
  <si>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</si>
  <si>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</si>
  <si>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</si>
  <si>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</si>
  <si>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</si>
  <si>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</si>
  <si>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</si>
  <si>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</si>
  <si>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</si>
  <si>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</si>
  <si>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</si>
  <si>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</si>
  <si>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</si>
  <si>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</si>
  <si>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</si>
  <si>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</si>
  <si>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</si>
  <si>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</si>
  <si>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</si>
  <si>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</si>
  <si>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</si>
  <si>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</si>
  <si>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</si>
  <si>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</si>
  <si>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</si>
  <si>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</si>
  <si>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</si>
  <si>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</si>
  <si>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</si>
  <si>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</si>
  <si>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</si>
  <si>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</si>
  <si>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</si>
  <si>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</si>
  <si>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</si>
  <si>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</si>
  <si>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</si>
  <si>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</si>
  <si>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</si>
  <si>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</si>
  <si>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</si>
  <si>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</si>
  <si>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</si>
  <si>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</si>
  <si>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</si>
  <si>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</si>
  <si>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</si>
  <si>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</si>
  <si>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</si>
  <si>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</si>
  <si>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</si>
  <si>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</si>
  <si>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</si>
  <si>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</si>
  <si>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</si>
  <si>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</si>
  <si>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</si>
  <si>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</si>
  <si>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</si>
  <si>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</si>
  <si>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</si>
  <si>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</si>
  <si>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</si>
  <si>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 xml:space="preserve">მზღვეველი: </t>
  </si>
  <si>
    <t xml:space="preserve"> ფორმა N2 </t>
  </si>
  <si>
    <t>ანგარიშგების პერიოდი: 01.01.2021-31.12.2021</t>
  </si>
  <si>
    <t>გასული წლის შესაბამისი პერიოდი</t>
  </si>
  <si>
    <t xml:space="preserve">ფორმა N1 </t>
  </si>
  <si>
    <t>ანგარიშგების თარიღი: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</si>
</sst>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85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1" xfId="381" applyFont="1" applyFill="1" applyBorder="1" applyAlignment="1">
      <alignment vertical="center" wrapText="1"/>
    </xf>
    <xf numFmtId="2" fontId="6" fillId="0" borderId="52" xfId="381" applyNumberFormat="1" applyFont="1" applyFill="1" applyBorder="1" applyAlignment="1">
      <alignment vertical="center" wrapText="1"/>
    </xf>
    <xf numFmtId="0" fontId="6" fillId="45" borderId="53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1" xfId="381" applyFont="1" applyFill="1" applyBorder="1" applyAlignment="1">
      <alignment wrapText="1"/>
    </xf>
    <xf numFmtId="0" fontId="6" fillId="45" borderId="52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1" xfId="381" applyFont="1" applyFill="1" applyBorder="1" applyAlignment="1">
      <alignment horizontal="left" wrapText="1"/>
    </xf>
    <xf numFmtId="0" fontId="6" fillId="0" borderId="53" xfId="381" applyFont="1" applyFill="1" applyBorder="1" applyAlignment="1">
      <alignment wrapText="1"/>
    </xf>
    <xf numFmtId="0" fontId="6" fillId="0" borderId="52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59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3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49" fontId="111" fillId="0" borderId="61" xfId="381" applyNumberFormat="1" applyFont="1" applyFill="1" applyBorder="1" applyAlignment="1">
      <alignment horizontal="right" vertical="center"/>
    </xf>
    <xf numFmtId="0" fontId="6" fillId="45" borderId="56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58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49" fontId="111" fillId="0" borderId="62" xfId="381" applyNumberFormat="1" applyFont="1" applyBorder="1" applyAlignment="1">
      <alignment horizontal="right" vertical="center"/>
    </xf>
    <xf numFmtId="0" fontId="6" fillId="45" borderId="57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4" borderId="60" xfId="232" applyNumberFormat="1" applyFont="1" applyFill="1" applyBorder="1" applyAlignment="1">
      <alignment wrapText="1"/>
    </xf>
    <xf numFmtId="165" fontId="112" fillId="47" borderId="63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4" xfId="232" applyNumberFormat="1" applyFont="1" applyBorder="1" applyAlignment="1" applyProtection="1">
      <alignment vertical="center" wrapText="1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45" borderId="58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6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0" xfId="0" applyFont="1"/>
    <xf numFmtId="0" fontId="110" fillId="0" borderId="0" xfId="0" applyFont="1" applyAlignment="1">
      <alignment horizontal="left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top" wrapText="1"/>
    </xf>
    <xf numFmtId="0" fontId="6" fillId="0" borderId="69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70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6" xfId="387" applyNumberFormat="1" applyFont="1" applyFill="1" applyBorder="1" applyAlignment="1">
      <alignment horizontal="left" vertical="center"/>
    </xf>
    <xf numFmtId="165" fontId="7" fillId="36" borderId="6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0" fontId="113" fillId="36" borderId="71" xfId="0" applyFont="1" applyFill="1" applyBorder="1" applyAlignment="1">
      <alignment horizontal="center" vertical="center"/>
    </xf>
    <xf numFmtId="0" fontId="113" fillId="36" borderId="71" xfId="0" applyFont="1" applyFill="1" applyBorder="1" applyAlignment="1">
      <alignment vertical="center" wrapText="1"/>
    </xf>
    <xf numFmtId="165" fontId="113" fillId="36" borderId="72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0" fontId="11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387" applyNumberFormat="1" applyFont="1" applyFill="1" applyBorder="1" applyAlignment="1">
      <alignment horizontal="left" vertical="center"/>
    </xf>
    <xf numFmtId="165" fontId="6" fillId="36" borderId="66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69" xfId="387" applyNumberFormat="1" applyFont="1" applyFill="1" applyBorder="1" applyAlignment="1">
      <alignment vertical="center"/>
    </xf>
    <xf numFmtId="165" fontId="7" fillId="36" borderId="69" xfId="133" applyNumberFormat="1" applyFont="1" applyFill="1" applyBorder="1" applyAlignment="1">
      <alignment horizontal="right" vertical="center"/>
    </xf>
    <xf numFmtId="0" fontId="6" fillId="0" borderId="66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6" fillId="0" borderId="66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73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20" fillId="0" borderId="0" xfId="387" applyFont="1" applyFill="1" applyBorder="1" applyAlignment="1">
      <alignment horizontal="center" vertical="center"/>
    </xf>
    <xf numFmtId="0" fontId="120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4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20" fillId="0" borderId="0" xfId="0" applyFont="1" applyFill="1" applyBorder="1" applyAlignment="1">
      <alignment horizontal="center" vertical="center" wrapText="1"/>
    </xf>
    <xf numFmtId="0" fontId="7" fillId="49" borderId="54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5" xfId="389" applyFont="1" applyFill="1" applyBorder="1" applyAlignment="1">
      <alignment horizontal="center" vertical="center" textRotation="90"/>
    </xf>
    <xf numFmtId="0" fontId="7" fillId="49" borderId="56" xfId="0" applyNumberFormat="1" applyFont="1" applyFill="1" applyBorder="1" applyAlignment="1" applyProtection="1">
      <alignment horizontal="center" vertical="center" wrapText="1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7" xfId="0" applyNumberFormat="1" applyFont="1" applyFill="1" applyBorder="1" applyAlignment="1" applyProtection="1">
      <alignment horizontal="center" vertical="center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6" xfId="0" applyNumberFormat="1" applyFont="1" applyFill="1" applyBorder="1" applyAlignment="1" applyProtection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7" xfId="0" applyFont="1" applyFill="1" applyBorder="1" applyAlignment="1" applyProtection="1">
      <alignment horizontal="center" vertical="center" textRotation="90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36" borderId="61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2" xfId="0" applyFont="1" applyFill="1" applyBorder="1" applyAlignment="1" applyProtection="1">
      <alignment horizontal="center" vertical="center" textRotation="90" wrapText="1"/>
    </xf>
    <xf numFmtId="0" fontId="7" fillId="36" borderId="59" xfId="389" applyFont="1" applyFill="1" applyBorder="1" applyAlignment="1">
      <alignment horizontal="center" vertical="center" wrapText="1"/>
    </xf>
    <xf numFmtId="0" fontId="7" fillId="36" borderId="60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115" fillId="0" borderId="0" xfId="0" applyFont="1" applyAlignment="1">
      <alignment horizontal="right" vertical="center"/>
    </xf>
    <xf numFmtId="0" fontId="115" fillId="0" borderId="8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center" vertical="top" wrapText="1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165" fontId="7" fillId="36" borderId="77" xfId="133" applyNumberFormat="1" applyFont="1" applyFill="1" applyBorder="1" applyAlignment="1">
      <alignment horizontal="right"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6" fillId="36" borderId="77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0" fontId="115" fillId="0" borderId="0" xfId="0" applyFont="1" applyAlignment="1">
      <alignment horizontal="right"/>
    </xf>
    <xf numFmtId="0" fontId="115" fillId="0" borderId="0" xfId="0" applyFont="1" applyFill="1" applyAlignment="1">
      <alignment horizontal="right"/>
    </xf>
    <xf numFmtId="165" fontId="113" fillId="36" borderId="77" xfId="133" applyNumberFormat="1" applyFont="1" applyFill="1" applyBorder="1" applyAlignment="1">
      <alignment horizontal="right" vertical="center"/>
    </xf>
    <xf numFmtId="165" fontId="113" fillId="36" borderId="76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81"/>
  <sheetViews>
    <sheetView showGridLines="0" zoomScale="90" zoomScaleNormal="90" workbookViewId="0">
      <pane ySplit="6" topLeftCell="A7" activePane="bottomLeft" state="frozen"/>
      <selection activeCell="C120" sqref="C120"/>
      <selection pane="bottomLeft" activeCell="E67" sqref="E67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1:6" ht="15" customHeight="1">
      <c r="A1" s="5"/>
      <c r="B1" s="235" t="s">
        <v>243</v>
      </c>
      <c r="C1" s="235"/>
      <c r="D1" s="143" t="s">
        <v>147</v>
      </c>
      <c r="E1" s="269" t="s">
        <v>244</v>
      </c>
      <c r="F1" s="269"/>
    </row>
    <row r="2" spans="1:6" ht="15" customHeight="1">
      <c r="A2" s="5"/>
      <c r="B2" s="235" t="s">
        <v>245</v>
      </c>
      <c r="C2" s="235"/>
      <c r="D2" s="235"/>
      <c r="E2" s="235"/>
      <c r="F2" s="235"/>
    </row>
    <row r="3" spans="1:6" ht="15" customHeight="1"/>
    <row r="4" spans="1:6" s="195" customFormat="1" ht="12.75" customHeight="1">
      <c r="D4" s="236" t="s">
        <v>192</v>
      </c>
      <c r="E4" s="236"/>
      <c r="F4" s="236"/>
    </row>
    <row r="5" spans="1:6" ht="15" customHeight="1" thickBot="1">
      <c r="E5" s="270" t="s">
        <v>149</v>
      </c>
      <c r="F5" s="270"/>
    </row>
    <row r="6" spans="1:6" s="196" customFormat="1" ht="45" customHeight="1" thickBot="1">
      <c r="B6" s="156" t="s">
        <v>83</v>
      </c>
      <c r="C6" s="197" t="s">
        <v>84</v>
      </c>
      <c r="D6" s="198"/>
      <c r="E6" s="159" t="s">
        <v>150</v>
      </c>
      <c r="F6" s="271" t="s">
        <v>246</v>
      </c>
    </row>
    <row r="7" spans="1:6" s="144" customFormat="1" ht="9" customHeight="1">
      <c r="C7" s="199"/>
      <c r="D7" s="199"/>
      <c r="E7" s="200"/>
      <c r="F7" s="200"/>
    </row>
    <row r="8" spans="1:6" s="144" customFormat="1" ht="15" customHeight="1" thickBot="1">
      <c r="C8" s="233" t="s">
        <v>193</v>
      </c>
      <c r="D8" s="233"/>
      <c r="E8" s="233"/>
      <c r="F8" s="233"/>
    </row>
    <row r="9" spans="1:6" ht="15" customHeight="1">
      <c r="B9" s="201" t="s">
        <v>85</v>
      </c>
      <c r="C9" s="202">
        <v>1</v>
      </c>
      <c r="D9" s="203" t="s">
        <v>194</v>
      </c>
      <c r="E9" s="204">
        <v>12168752.087777514</v>
      </c>
      <c r="F9" s="272">
        <v>14784059.120175269</v>
      </c>
    </row>
    <row r="10" spans="1:6" ht="15" customHeight="1">
      <c r="B10" s="145" t="s">
        <v>86</v>
      </c>
      <c r="C10" s="205">
        <v>2</v>
      </c>
      <c r="D10" s="206" t="s">
        <v>195</v>
      </c>
      <c r="E10" s="68">
        <v>2916136.9430000042</v>
      </c>
      <c r="F10" s="273">
        <v>5284459.7562133959</v>
      </c>
    </row>
    <row r="11" spans="1:6" ht="15" customHeight="1">
      <c r="B11" s="145" t="s">
        <v>87</v>
      </c>
      <c r="C11" s="205">
        <v>3</v>
      </c>
      <c r="D11" s="207" t="s">
        <v>196</v>
      </c>
      <c r="E11" s="68">
        <v>-577167.61541033071</v>
      </c>
      <c r="F11" s="273">
        <v>1778037.4344354137</v>
      </c>
    </row>
    <row r="12" spans="1:6" ht="15" customHeight="1">
      <c r="B12" s="145" t="s">
        <v>88</v>
      </c>
      <c r="C12" s="205">
        <v>4</v>
      </c>
      <c r="D12" s="208" t="s">
        <v>197</v>
      </c>
      <c r="E12" s="68">
        <v>-969684.87721853051</v>
      </c>
      <c r="F12" s="273">
        <v>1728262.6422115001</v>
      </c>
    </row>
    <row r="13" spans="1:6" s="146" customFormat="1" ht="15" customHeight="1">
      <c r="B13" s="145" t="s">
        <v>89</v>
      </c>
      <c r="C13" s="168">
        <v>5</v>
      </c>
      <c r="D13" s="169" t="s">
        <v>198</v>
      </c>
      <c r="E13" s="67">
        <f>E9-E10-E11+E12</f>
        <v>8860097.8829693124</v>
      </c>
      <c r="F13" s="274">
        <f>F9-F10-F11+F12</f>
        <v>9449824.5717379581</v>
      </c>
    </row>
    <row r="14" spans="1:6" ht="15" customHeight="1">
      <c r="B14" s="145" t="s">
        <v>90</v>
      </c>
      <c r="C14" s="205">
        <v>6</v>
      </c>
      <c r="D14" s="206" t="s">
        <v>199</v>
      </c>
      <c r="E14" s="68">
        <v>9506344.0865686052</v>
      </c>
      <c r="F14" s="273">
        <v>11221117.42866013</v>
      </c>
    </row>
    <row r="15" spans="1:6" ht="15" customHeight="1">
      <c r="B15" s="145" t="s">
        <v>91</v>
      </c>
      <c r="C15" s="205">
        <v>7</v>
      </c>
      <c r="D15" s="206" t="s">
        <v>200</v>
      </c>
      <c r="E15" s="68">
        <v>3506725.8365370003</v>
      </c>
      <c r="F15" s="273">
        <v>2877933.3600000031</v>
      </c>
    </row>
    <row r="16" spans="1:6" ht="15" customHeight="1">
      <c r="B16" s="145" t="s">
        <v>92</v>
      </c>
      <c r="C16" s="205">
        <v>8</v>
      </c>
      <c r="D16" s="207" t="s">
        <v>201</v>
      </c>
      <c r="E16" s="68">
        <v>-243306.5046960646</v>
      </c>
      <c r="F16" s="273">
        <v>-2040145.3646815601</v>
      </c>
    </row>
    <row r="17" spans="2:8" ht="15" customHeight="1">
      <c r="B17" s="145" t="s">
        <v>93</v>
      </c>
      <c r="C17" s="205">
        <v>9</v>
      </c>
      <c r="D17" s="207" t="s">
        <v>202</v>
      </c>
      <c r="E17" s="68">
        <v>-486028.63199999952</v>
      </c>
      <c r="F17" s="273">
        <v>254346.94999999925</v>
      </c>
    </row>
    <row r="18" spans="2:8" ht="15" customHeight="1">
      <c r="B18" s="145" t="s">
        <v>94</v>
      </c>
      <c r="C18" s="205">
        <v>10</v>
      </c>
      <c r="D18" s="207" t="s">
        <v>203</v>
      </c>
      <c r="E18" s="68">
        <v>1271084.4425000001</v>
      </c>
      <c r="F18" s="273">
        <v>901869.20299999998</v>
      </c>
      <c r="G18" s="144"/>
      <c r="H18" s="144"/>
    </row>
    <row r="19" spans="2:8" s="146" customFormat="1" ht="15" customHeight="1">
      <c r="B19" s="145" t="s">
        <v>95</v>
      </c>
      <c r="C19" s="168">
        <v>11</v>
      </c>
      <c r="D19" s="169" t="s">
        <v>204</v>
      </c>
      <c r="E19" s="67">
        <f>E14-E15+E16-E17-E18</f>
        <v>4971255.9348355401</v>
      </c>
      <c r="F19" s="274">
        <f>F14-F15+F16-F17-F18</f>
        <v>5146822.5509785675</v>
      </c>
      <c r="G19" s="199"/>
      <c r="H19" s="199"/>
    </row>
    <row r="20" spans="2:8" s="146" customFormat="1" ht="15" customHeight="1">
      <c r="B20" s="145" t="s">
        <v>96</v>
      </c>
      <c r="C20" s="168">
        <v>12</v>
      </c>
      <c r="D20" s="169" t="s">
        <v>205</v>
      </c>
      <c r="E20" s="67"/>
      <c r="F20" s="274"/>
      <c r="G20" s="199"/>
    </row>
    <row r="21" spans="2:8" s="146" customFormat="1" ht="15" customHeight="1">
      <c r="B21" s="145" t="s">
        <v>97</v>
      </c>
      <c r="C21" s="168">
        <v>13</v>
      </c>
      <c r="D21" s="169" t="s">
        <v>206</v>
      </c>
      <c r="E21" s="67">
        <v>-103328.7200000002</v>
      </c>
      <c r="F21" s="274">
        <v>390450.85</v>
      </c>
      <c r="G21" s="199"/>
    </row>
    <row r="22" spans="2:8" s="146" customFormat="1" ht="15" customHeight="1" thickBot="1">
      <c r="B22" s="147" t="s">
        <v>98</v>
      </c>
      <c r="C22" s="209">
        <v>14</v>
      </c>
      <c r="D22" s="210" t="s">
        <v>207</v>
      </c>
      <c r="E22" s="69">
        <f>E13-E19-E20+E21</f>
        <v>3785513.228133772</v>
      </c>
      <c r="F22" s="275">
        <f>F13-F19-F20+F21</f>
        <v>4693452.8707593903</v>
      </c>
    </row>
    <row r="23" spans="2:8" ht="9" customHeight="1">
      <c r="C23" s="148"/>
      <c r="D23" s="211"/>
      <c r="E23" s="180"/>
      <c r="F23" s="180"/>
    </row>
    <row r="24" spans="2:8" ht="15" customHeight="1" thickBot="1">
      <c r="C24" s="233" t="s">
        <v>208</v>
      </c>
      <c r="D24" s="233"/>
      <c r="E24" s="233"/>
      <c r="F24" s="233"/>
    </row>
    <row r="25" spans="2:8" ht="15" customHeight="1">
      <c r="B25" s="201" t="s">
        <v>99</v>
      </c>
      <c r="C25" s="202">
        <v>15</v>
      </c>
      <c r="D25" s="203" t="s">
        <v>194</v>
      </c>
      <c r="E25" s="204">
        <v>9401.9100000000017</v>
      </c>
      <c r="F25" s="272">
        <v>179733.29</v>
      </c>
    </row>
    <row r="26" spans="2:8" ht="15" customHeight="1">
      <c r="B26" s="145" t="s">
        <v>100</v>
      </c>
      <c r="C26" s="205">
        <v>16</v>
      </c>
      <c r="D26" s="206" t="s">
        <v>195</v>
      </c>
      <c r="E26" s="68">
        <v>1177.5</v>
      </c>
      <c r="F26" s="273">
        <v>0</v>
      </c>
      <c r="G26" s="212"/>
    </row>
    <row r="27" spans="2:8" ht="15" customHeight="1">
      <c r="B27" s="145" t="s">
        <v>101</v>
      </c>
      <c r="C27" s="205">
        <v>17</v>
      </c>
      <c r="D27" s="207" t="s">
        <v>196</v>
      </c>
      <c r="E27" s="68">
        <v>-51730.810248613772</v>
      </c>
      <c r="F27" s="273">
        <v>-13063.930283471062</v>
      </c>
      <c r="G27" s="212"/>
    </row>
    <row r="28" spans="2:8" ht="15" customHeight="1">
      <c r="B28" s="145" t="s">
        <v>102</v>
      </c>
      <c r="C28" s="205">
        <v>18</v>
      </c>
      <c r="D28" s="207" t="s">
        <v>197</v>
      </c>
      <c r="E28" s="68">
        <v>754.68000000000006</v>
      </c>
      <c r="F28" s="273"/>
    </row>
    <row r="29" spans="2:8" s="146" customFormat="1" ht="15" customHeight="1">
      <c r="B29" s="145" t="s">
        <v>103</v>
      </c>
      <c r="C29" s="168">
        <v>19</v>
      </c>
      <c r="D29" s="169" t="s">
        <v>209</v>
      </c>
      <c r="E29" s="67">
        <v>60709.900248613776</v>
      </c>
      <c r="F29" s="274">
        <v>192797.22028347108</v>
      </c>
    </row>
    <row r="30" spans="2:8" ht="15" customHeight="1">
      <c r="B30" s="145" t="s">
        <v>104</v>
      </c>
      <c r="C30" s="205">
        <v>20</v>
      </c>
      <c r="D30" s="206" t="s">
        <v>199</v>
      </c>
      <c r="E30" s="68">
        <v>30000</v>
      </c>
      <c r="F30" s="273">
        <v>60000</v>
      </c>
      <c r="G30" s="212"/>
    </row>
    <row r="31" spans="2:8" ht="15" customHeight="1">
      <c r="B31" s="145" t="s">
        <v>105</v>
      </c>
      <c r="C31" s="205">
        <v>21</v>
      </c>
      <c r="D31" s="206" t="s">
        <v>210</v>
      </c>
      <c r="E31" s="68">
        <v>0</v>
      </c>
      <c r="F31" s="273">
        <v>0</v>
      </c>
    </row>
    <row r="32" spans="2:8" ht="15" customHeight="1">
      <c r="B32" s="145" t="s">
        <v>106</v>
      </c>
      <c r="C32" s="205">
        <v>22</v>
      </c>
      <c r="D32" s="207" t="s">
        <v>201</v>
      </c>
      <c r="E32" s="68">
        <v>26424.555999999997</v>
      </c>
      <c r="F32" s="273">
        <v>-84519.89</v>
      </c>
    </row>
    <row r="33" spans="2:6" ht="15" customHeight="1">
      <c r="B33" s="145" t="s">
        <v>107</v>
      </c>
      <c r="C33" s="205">
        <v>23</v>
      </c>
      <c r="D33" s="207" t="s">
        <v>202</v>
      </c>
      <c r="E33" s="68"/>
      <c r="F33" s="273"/>
    </row>
    <row r="34" spans="2:6" ht="15" customHeight="1">
      <c r="B34" s="145" t="s">
        <v>108</v>
      </c>
      <c r="C34" s="205">
        <v>24</v>
      </c>
      <c r="D34" s="207" t="s">
        <v>211</v>
      </c>
      <c r="E34" s="68"/>
      <c r="F34" s="273"/>
    </row>
    <row r="35" spans="2:6" s="146" customFormat="1" ht="15" customHeight="1">
      <c r="B35" s="145" t="s">
        <v>109</v>
      </c>
      <c r="C35" s="168">
        <v>25</v>
      </c>
      <c r="D35" s="169" t="s">
        <v>212</v>
      </c>
      <c r="E35" s="67">
        <v>56424.555999999997</v>
      </c>
      <c r="F35" s="274">
        <v>-24519.89</v>
      </c>
    </row>
    <row r="36" spans="2:6" ht="15" customHeight="1">
      <c r="B36" s="145" t="s">
        <v>110</v>
      </c>
      <c r="C36" s="205">
        <v>26</v>
      </c>
      <c r="D36" s="206" t="s">
        <v>213</v>
      </c>
      <c r="E36" s="68"/>
      <c r="F36" s="273"/>
    </row>
    <row r="37" spans="2:6" ht="15" customHeight="1">
      <c r="B37" s="145" t="s">
        <v>111</v>
      </c>
      <c r="C37" s="205">
        <v>27</v>
      </c>
      <c r="D37" s="207" t="s">
        <v>214</v>
      </c>
      <c r="E37" s="68"/>
      <c r="F37" s="273"/>
    </row>
    <row r="38" spans="2:6" s="146" customFormat="1" ht="15" customHeight="1">
      <c r="B38" s="145" t="s">
        <v>112</v>
      </c>
      <c r="C38" s="168">
        <v>28</v>
      </c>
      <c r="D38" s="169" t="s">
        <v>215</v>
      </c>
      <c r="E38" s="67">
        <v>0</v>
      </c>
      <c r="F38" s="274">
        <v>0</v>
      </c>
    </row>
    <row r="39" spans="2:6" s="146" customFormat="1" ht="15" customHeight="1">
      <c r="B39" s="145" t="s">
        <v>113</v>
      </c>
      <c r="C39" s="168">
        <v>29</v>
      </c>
      <c r="D39" s="169" t="s">
        <v>216</v>
      </c>
      <c r="E39" s="67"/>
      <c r="F39" s="274"/>
    </row>
    <row r="40" spans="2:6" s="146" customFormat="1" ht="15" customHeight="1">
      <c r="B40" s="145" t="s">
        <v>114</v>
      </c>
      <c r="C40" s="168">
        <v>30</v>
      </c>
      <c r="D40" s="169" t="s">
        <v>206</v>
      </c>
      <c r="E40" s="67">
        <v>0</v>
      </c>
      <c r="F40" s="274">
        <v>0</v>
      </c>
    </row>
    <row r="41" spans="2:6" s="146" customFormat="1" ht="15" customHeight="1" thickBot="1">
      <c r="B41" s="147" t="s">
        <v>115</v>
      </c>
      <c r="C41" s="209">
        <v>31</v>
      </c>
      <c r="D41" s="210" t="s">
        <v>217</v>
      </c>
      <c r="E41" s="69">
        <f>E29-E35+E38-E39+E40</f>
        <v>4285.3442486137792</v>
      </c>
      <c r="F41" s="275">
        <f>F29-F35+F38-F39+F40</f>
        <v>217317.11028347106</v>
      </c>
    </row>
    <row r="42" spans="2:6" s="199" customFormat="1" ht="9" customHeight="1" thickBot="1">
      <c r="C42" s="148"/>
      <c r="D42" s="213"/>
      <c r="E42" s="70"/>
      <c r="F42" s="70"/>
    </row>
    <row r="43" spans="2:6" s="146" customFormat="1" ht="15" customHeight="1" thickBot="1">
      <c r="B43" s="214" t="s">
        <v>116</v>
      </c>
      <c r="C43" s="215">
        <v>32</v>
      </c>
      <c r="D43" s="216" t="s">
        <v>218</v>
      </c>
      <c r="E43" s="217">
        <f>E22+E41</f>
        <v>3789798.5723823858</v>
      </c>
      <c r="F43" s="276">
        <f>F22+F41</f>
        <v>4910769.981042861</v>
      </c>
    </row>
    <row r="44" spans="2:6" ht="9" customHeight="1">
      <c r="C44" s="148"/>
      <c r="D44" s="213"/>
      <c r="E44" s="180"/>
      <c r="F44" s="180"/>
    </row>
    <row r="45" spans="2:6" ht="15" customHeight="1" thickBot="1">
      <c r="C45" s="148"/>
      <c r="D45" s="233" t="s">
        <v>219</v>
      </c>
      <c r="E45" s="233"/>
      <c r="F45" s="233"/>
    </row>
    <row r="46" spans="2:6" ht="15" customHeight="1">
      <c r="B46" s="201" t="s">
        <v>117</v>
      </c>
      <c r="C46" s="202">
        <v>33</v>
      </c>
      <c r="D46" s="218" t="s">
        <v>220</v>
      </c>
      <c r="E46" s="204"/>
      <c r="F46" s="272"/>
    </row>
    <row r="47" spans="2:6" ht="15" customHeight="1">
      <c r="B47" s="145" t="s">
        <v>118</v>
      </c>
      <c r="C47" s="205">
        <v>34</v>
      </c>
      <c r="D47" s="206" t="s">
        <v>221</v>
      </c>
      <c r="E47" s="68"/>
      <c r="F47" s="273"/>
    </row>
    <row r="48" spans="2:6" ht="15" customHeight="1">
      <c r="B48" s="219" t="s">
        <v>119</v>
      </c>
      <c r="C48" s="205">
        <v>35</v>
      </c>
      <c r="D48" s="206" t="s">
        <v>222</v>
      </c>
      <c r="E48" s="68"/>
      <c r="F48" s="273"/>
    </row>
    <row r="49" spans="2:6" s="146" customFormat="1" ht="15" customHeight="1" thickBot="1">
      <c r="B49" s="147" t="s">
        <v>120</v>
      </c>
      <c r="C49" s="209">
        <v>36</v>
      </c>
      <c r="D49" s="210" t="s">
        <v>223</v>
      </c>
      <c r="E49" s="69">
        <f>E46-E47-E48</f>
        <v>0</v>
      </c>
      <c r="F49" s="275">
        <f>F46-F47-F48</f>
        <v>0</v>
      </c>
    </row>
    <row r="50" spans="2:6" ht="8.25" customHeight="1">
      <c r="C50" s="148"/>
      <c r="D50" s="211"/>
      <c r="E50" s="180"/>
      <c r="F50" s="180"/>
    </row>
    <row r="51" spans="2:6" ht="15" customHeight="1" thickBot="1">
      <c r="C51" s="233" t="s">
        <v>224</v>
      </c>
      <c r="D51" s="233"/>
      <c r="E51" s="233"/>
      <c r="F51" s="233"/>
    </row>
    <row r="52" spans="2:6" ht="15" customHeight="1">
      <c r="B52" s="201" t="s">
        <v>121</v>
      </c>
      <c r="C52" s="202">
        <v>37</v>
      </c>
      <c r="D52" s="203" t="s">
        <v>225</v>
      </c>
      <c r="E52" s="204">
        <v>889664.52</v>
      </c>
      <c r="F52" s="272">
        <v>899077.43</v>
      </c>
    </row>
    <row r="53" spans="2:6" ht="15" customHeight="1">
      <c r="B53" s="145" t="s">
        <v>122</v>
      </c>
      <c r="C53" s="205">
        <v>38</v>
      </c>
      <c r="D53" s="207" t="s">
        <v>226</v>
      </c>
      <c r="E53" s="68">
        <v>0</v>
      </c>
      <c r="F53" s="273">
        <v>0</v>
      </c>
    </row>
    <row r="54" spans="2:6" ht="15" customHeight="1">
      <c r="B54" s="145" t="s">
        <v>123</v>
      </c>
      <c r="C54" s="205">
        <v>39</v>
      </c>
      <c r="D54" s="207" t="s">
        <v>227</v>
      </c>
      <c r="E54" s="68">
        <v>0</v>
      </c>
      <c r="F54" s="273">
        <v>0</v>
      </c>
    </row>
    <row r="55" spans="2:6" ht="15" customHeight="1">
      <c r="B55" s="145" t="s">
        <v>124</v>
      </c>
      <c r="C55" s="205">
        <v>40</v>
      </c>
      <c r="D55" s="207" t="s">
        <v>228</v>
      </c>
      <c r="E55" s="68">
        <v>0</v>
      </c>
      <c r="F55" s="273">
        <v>0</v>
      </c>
    </row>
    <row r="56" spans="2:6" ht="15" customHeight="1">
      <c r="B56" s="145" t="s">
        <v>125</v>
      </c>
      <c r="C56" s="205">
        <v>41</v>
      </c>
      <c r="D56" s="207" t="s">
        <v>161</v>
      </c>
      <c r="E56" s="68">
        <v>0</v>
      </c>
      <c r="F56" s="273">
        <v>0</v>
      </c>
    </row>
    <row r="57" spans="2:6" ht="15" customHeight="1">
      <c r="B57" s="145" t="s">
        <v>126</v>
      </c>
      <c r="C57" s="205">
        <v>42</v>
      </c>
      <c r="D57" s="207" t="s">
        <v>162</v>
      </c>
      <c r="E57" s="68">
        <v>0</v>
      </c>
      <c r="F57" s="273">
        <v>0</v>
      </c>
    </row>
    <row r="58" spans="2:6" ht="15" customHeight="1">
      <c r="B58" s="145" t="s">
        <v>127</v>
      </c>
      <c r="C58" s="205">
        <v>43</v>
      </c>
      <c r="D58" s="207" t="s">
        <v>166</v>
      </c>
      <c r="E58" s="68">
        <v>0</v>
      </c>
      <c r="F58" s="273">
        <v>0</v>
      </c>
    </row>
    <row r="59" spans="2:6" ht="15" customHeight="1">
      <c r="B59" s="145" t="s">
        <v>128</v>
      </c>
      <c r="C59" s="205">
        <v>44</v>
      </c>
      <c r="D59" s="207" t="s">
        <v>229</v>
      </c>
      <c r="E59" s="68">
        <v>0</v>
      </c>
      <c r="F59" s="273">
        <v>0</v>
      </c>
    </row>
    <row r="60" spans="2:6" ht="15" customHeight="1">
      <c r="B60" s="145" t="s">
        <v>129</v>
      </c>
      <c r="C60" s="205">
        <v>45</v>
      </c>
      <c r="D60" s="207" t="s">
        <v>230</v>
      </c>
      <c r="E60" s="68"/>
      <c r="F60" s="273"/>
    </row>
    <row r="61" spans="2:6" s="211" customFormat="1" ht="15" customHeight="1" thickBot="1">
      <c r="B61" s="147" t="s">
        <v>130</v>
      </c>
      <c r="C61" s="220">
        <v>46</v>
      </c>
      <c r="D61" s="149" t="s">
        <v>231</v>
      </c>
      <c r="E61" s="69">
        <f>SUM(E52:E60)</f>
        <v>889664.52</v>
      </c>
      <c r="F61" s="275">
        <f>SUM(F52:F60)</f>
        <v>899077.43</v>
      </c>
    </row>
    <row r="62" spans="2:6" s="211" customFormat="1" ht="9" customHeight="1">
      <c r="C62" s="148"/>
      <c r="E62" s="70"/>
      <c r="F62" s="70"/>
    </row>
    <row r="63" spans="2:6" s="211" customFormat="1" ht="15" customHeight="1" thickBot="1">
      <c r="C63" s="234" t="s">
        <v>232</v>
      </c>
      <c r="D63" s="234"/>
      <c r="E63" s="234"/>
      <c r="F63" s="234"/>
    </row>
    <row r="64" spans="2:6" ht="15" customHeight="1">
      <c r="B64" s="201" t="s">
        <v>131</v>
      </c>
      <c r="C64" s="202">
        <v>47</v>
      </c>
      <c r="D64" s="221" t="s">
        <v>233</v>
      </c>
      <c r="E64" s="204">
        <v>2757076.96</v>
      </c>
      <c r="F64" s="272">
        <v>3054192.0019999999</v>
      </c>
    </row>
    <row r="65" spans="2:6" ht="15" customHeight="1">
      <c r="B65" s="145" t="s">
        <v>132</v>
      </c>
      <c r="C65" s="205">
        <v>48</v>
      </c>
      <c r="D65" s="222" t="s">
        <v>234</v>
      </c>
      <c r="E65" s="68">
        <v>1090757.18</v>
      </c>
      <c r="F65" s="273">
        <v>669723.34000000008</v>
      </c>
    </row>
    <row r="66" spans="2:6" ht="15" customHeight="1">
      <c r="B66" s="145" t="s">
        <v>133</v>
      </c>
      <c r="C66" s="205">
        <v>49</v>
      </c>
      <c r="D66" s="222" t="s">
        <v>235</v>
      </c>
      <c r="E66" s="68">
        <v>11759.55</v>
      </c>
      <c r="F66" s="273">
        <v>15035.76</v>
      </c>
    </row>
    <row r="67" spans="2:6" ht="15" customHeight="1">
      <c r="B67" s="145" t="s">
        <v>134</v>
      </c>
      <c r="C67" s="205">
        <v>50</v>
      </c>
      <c r="D67" s="222" t="s">
        <v>236</v>
      </c>
      <c r="E67" s="68">
        <v>458652.04261956224</v>
      </c>
      <c r="F67" s="273">
        <v>488365.79999999993</v>
      </c>
    </row>
    <row r="68" spans="2:6" ht="15" customHeight="1">
      <c r="B68" s="145" t="s">
        <v>135</v>
      </c>
      <c r="C68" s="205">
        <v>51</v>
      </c>
      <c r="D68" s="222" t="s">
        <v>237</v>
      </c>
      <c r="E68" s="68">
        <v>105720.13839694047</v>
      </c>
      <c r="F68" s="273">
        <v>104589.45</v>
      </c>
    </row>
    <row r="69" spans="2:6" ht="15" customHeight="1">
      <c r="B69" s="145" t="s">
        <v>136</v>
      </c>
      <c r="C69" s="205">
        <v>52</v>
      </c>
      <c r="D69" s="222" t="s">
        <v>238</v>
      </c>
      <c r="E69" s="68"/>
      <c r="F69" s="273"/>
    </row>
    <row r="70" spans="2:6" ht="15" customHeight="1" thickBot="1">
      <c r="B70" s="223" t="s">
        <v>137</v>
      </c>
      <c r="C70" s="224">
        <v>53</v>
      </c>
      <c r="D70" s="225" t="s">
        <v>239</v>
      </c>
      <c r="E70" s="226">
        <v>-722553.03739200369</v>
      </c>
      <c r="F70" s="277">
        <v>-532035.54999999993</v>
      </c>
    </row>
    <row r="71" spans="2:6" s="144" customFormat="1" ht="9" customHeight="1" thickBot="1">
      <c r="C71" s="185"/>
      <c r="D71" s="227"/>
      <c r="E71" s="228"/>
      <c r="F71" s="228"/>
    </row>
    <row r="72" spans="2:6" s="146" customFormat="1" ht="15" customHeight="1">
      <c r="B72" s="201" t="s">
        <v>138</v>
      </c>
      <c r="C72" s="164">
        <v>54</v>
      </c>
      <c r="D72" s="165" t="s">
        <v>240</v>
      </c>
      <c r="E72" s="166">
        <f>E43+E49+E61-E64-E65-E66-E67-E68-E69+E70</f>
        <v>-467055.81602612004</v>
      </c>
      <c r="F72" s="278">
        <f>F43+F49+F61-F64-F65-F66-F67-F68-F69+F70</f>
        <v>945905.50904286106</v>
      </c>
    </row>
    <row r="73" spans="2:6" s="146" customFormat="1" ht="15" customHeight="1">
      <c r="B73" s="145" t="s">
        <v>139</v>
      </c>
      <c r="C73" s="168">
        <v>55</v>
      </c>
      <c r="D73" s="229" t="s">
        <v>241</v>
      </c>
      <c r="E73" s="67"/>
      <c r="F73" s="274"/>
    </row>
    <row r="74" spans="2:6" s="146" customFormat="1" ht="15" customHeight="1" thickBot="1">
      <c r="B74" s="147" t="s">
        <v>140</v>
      </c>
      <c r="C74" s="209">
        <v>56</v>
      </c>
      <c r="D74" s="210" t="s">
        <v>242</v>
      </c>
      <c r="E74" s="69">
        <f>E72-E73</f>
        <v>-467055.81602612004</v>
      </c>
      <c r="F74" s="275">
        <f>F72-F73</f>
        <v>945905.50904286106</v>
      </c>
    </row>
    <row r="75" spans="2:6">
      <c r="D75" s="230"/>
    </row>
    <row r="76" spans="2:6">
      <c r="C76" s="231"/>
      <c r="D76" s="231"/>
      <c r="E76" s="231"/>
      <c r="F76" s="231"/>
    </row>
    <row r="77" spans="2:6">
      <c r="C77" s="232"/>
      <c r="D77" s="232"/>
      <c r="E77" s="232"/>
      <c r="F77" s="232"/>
    </row>
    <row r="78" spans="2:6">
      <c r="C78" s="231"/>
      <c r="D78" s="231"/>
      <c r="E78" s="231"/>
      <c r="F78" s="231"/>
    </row>
    <row r="79" spans="2:6">
      <c r="C79" s="232"/>
      <c r="D79" s="232"/>
      <c r="E79" s="232"/>
      <c r="F79" s="232"/>
    </row>
    <row r="80" spans="2:6">
      <c r="C80" s="231"/>
      <c r="D80" s="231"/>
      <c r="E80" s="231"/>
      <c r="F80" s="231"/>
    </row>
    <row r="81" spans="3:6">
      <c r="C81" s="232"/>
      <c r="D81" s="232"/>
      <c r="E81" s="232"/>
      <c r="F81" s="232"/>
    </row>
  </sheetData>
  <mergeCells count="16">
    <mergeCell ref="E1:F1"/>
    <mergeCell ref="B2:F2"/>
    <mergeCell ref="D4:F4"/>
    <mergeCell ref="E5:F5"/>
    <mergeCell ref="C8:F8"/>
    <mergeCell ref="C24:F24"/>
    <mergeCell ref="D45:F45"/>
    <mergeCell ref="B1:C1"/>
    <mergeCell ref="C51:F51"/>
    <mergeCell ref="C63:F63"/>
    <mergeCell ref="C76:F76"/>
    <mergeCell ref="C77:F77"/>
    <mergeCell ref="C78:F78"/>
    <mergeCell ref="C79:F79"/>
    <mergeCell ref="C80:F80"/>
    <mergeCell ref="C81:F81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F58"/>
  <sheetViews>
    <sheetView showGridLines="0" zoomScale="90" zoomScaleNormal="90" workbookViewId="0">
      <pane ySplit="6" topLeftCell="A7" activePane="bottomLeft" state="frozen"/>
      <selection pane="bottomLeft" activeCell="C55" sqref="C55:F55"/>
    </sheetView>
  </sheetViews>
  <sheetFormatPr defaultColWidth="9.140625" defaultRowHeight="15"/>
  <cols>
    <col min="1" max="1" width="2" style="152" customWidth="1"/>
    <col min="2" max="2" width="11" style="152" customWidth="1"/>
    <col min="3" max="3" width="5.140625" style="152" customWidth="1"/>
    <col min="4" max="4" width="73.7109375" style="152" customWidth="1"/>
    <col min="5" max="6" width="16.140625" style="152" customWidth="1"/>
    <col min="7" max="16384" width="9.140625" style="152"/>
  </cols>
  <sheetData>
    <row r="1" spans="1:6">
      <c r="A1" s="150"/>
      <c r="B1" s="237" t="s">
        <v>243</v>
      </c>
      <c r="C1" s="237"/>
      <c r="D1" s="151" t="s">
        <v>147</v>
      </c>
      <c r="E1" s="279" t="s">
        <v>247</v>
      </c>
      <c r="F1" s="279"/>
    </row>
    <row r="2" spans="1:6">
      <c r="A2" s="150"/>
      <c r="B2" s="238" t="s">
        <v>248</v>
      </c>
      <c r="C2" s="238"/>
      <c r="D2" s="238"/>
      <c r="E2" s="238"/>
      <c r="F2" s="238"/>
    </row>
    <row r="3" spans="1:6">
      <c r="B3" s="153"/>
      <c r="C3" s="153"/>
    </row>
    <row r="4" spans="1:6" ht="18" customHeight="1">
      <c r="B4" s="154"/>
      <c r="C4" s="239" t="s">
        <v>148</v>
      </c>
      <c r="D4" s="240"/>
      <c r="E4" s="240"/>
      <c r="F4" s="240"/>
    </row>
    <row r="5" spans="1:6" ht="15.75" thickBot="1">
      <c r="E5" s="280" t="s">
        <v>149</v>
      </c>
      <c r="F5" s="280"/>
    </row>
    <row r="6" spans="1:6" s="155" customFormat="1" ht="45.75" thickBot="1">
      <c r="B6" s="156" t="s">
        <v>83</v>
      </c>
      <c r="C6" s="157" t="s">
        <v>84</v>
      </c>
      <c r="D6" s="158"/>
      <c r="E6" s="159" t="s">
        <v>150</v>
      </c>
      <c r="F6" s="271" t="s">
        <v>246</v>
      </c>
    </row>
    <row r="7" spans="1:6" s="155" customFormat="1" ht="6" customHeight="1">
      <c r="C7" s="160"/>
      <c r="D7" s="161"/>
      <c r="E7" s="162"/>
      <c r="F7" s="162"/>
    </row>
    <row r="8" spans="1:6" s="66" customFormat="1" ht="15.75" customHeight="1" thickBot="1">
      <c r="C8" s="241" t="s">
        <v>151</v>
      </c>
      <c r="D8" s="241"/>
      <c r="E8" s="241"/>
      <c r="F8" s="241"/>
    </row>
    <row r="9" spans="1:6" s="146" customFormat="1" ht="15" customHeight="1">
      <c r="B9" s="163" t="s">
        <v>85</v>
      </c>
      <c r="C9" s="164">
        <v>1</v>
      </c>
      <c r="D9" s="165" t="s">
        <v>152</v>
      </c>
      <c r="E9" s="166">
        <v>735988.66</v>
      </c>
      <c r="F9" s="278">
        <v>2011976.56</v>
      </c>
    </row>
    <row r="10" spans="1:6" s="146" customFormat="1" ht="15" customHeight="1">
      <c r="B10" s="167" t="s">
        <v>86</v>
      </c>
      <c r="C10" s="168">
        <v>2</v>
      </c>
      <c r="D10" s="169" t="s">
        <v>153</v>
      </c>
      <c r="E10" s="67">
        <v>8988686.2899999991</v>
      </c>
      <c r="F10" s="274">
        <v>5997583.79</v>
      </c>
    </row>
    <row r="11" spans="1:6" s="146" customFormat="1" ht="15" customHeight="1">
      <c r="B11" s="167" t="s">
        <v>87</v>
      </c>
      <c r="C11" s="168">
        <v>3</v>
      </c>
      <c r="D11" s="169" t="s">
        <v>154</v>
      </c>
      <c r="E11" s="67">
        <v>0</v>
      </c>
      <c r="F11" s="274">
        <v>0</v>
      </c>
    </row>
    <row r="12" spans="1:6" s="146" customFormat="1" ht="15" customHeight="1">
      <c r="B12" s="167" t="s">
        <v>88</v>
      </c>
      <c r="C12" s="168">
        <v>4</v>
      </c>
      <c r="D12" s="170" t="s">
        <v>155</v>
      </c>
      <c r="E12" s="67">
        <v>0</v>
      </c>
      <c r="F12" s="274">
        <v>0</v>
      </c>
    </row>
    <row r="13" spans="1:6" s="146" customFormat="1" ht="30">
      <c r="B13" s="167" t="s">
        <v>89</v>
      </c>
      <c r="C13" s="168">
        <v>5</v>
      </c>
      <c r="D13" s="171" t="s">
        <v>156</v>
      </c>
      <c r="E13" s="67">
        <v>0</v>
      </c>
      <c r="F13" s="274">
        <v>0</v>
      </c>
    </row>
    <row r="14" spans="1:6" s="146" customFormat="1" ht="15" customHeight="1">
      <c r="B14" s="167" t="s">
        <v>90</v>
      </c>
      <c r="C14" s="168">
        <v>6</v>
      </c>
      <c r="D14" s="170" t="s">
        <v>157</v>
      </c>
      <c r="E14" s="67">
        <v>6291392.4510458102</v>
      </c>
      <c r="F14" s="274">
        <v>5353218.4627598897</v>
      </c>
    </row>
    <row r="15" spans="1:6" s="146" customFormat="1" ht="15" customHeight="1">
      <c r="B15" s="167" t="s">
        <v>91</v>
      </c>
      <c r="C15" s="168">
        <v>7</v>
      </c>
      <c r="D15" s="169" t="s">
        <v>158</v>
      </c>
      <c r="E15" s="67">
        <v>6292613.3060876932</v>
      </c>
      <c r="F15" s="274">
        <v>4799775.0623868005</v>
      </c>
    </row>
    <row r="16" spans="1:6" s="146" customFormat="1" ht="15" customHeight="1">
      <c r="B16" s="167" t="s">
        <v>92</v>
      </c>
      <c r="C16" s="168">
        <v>8</v>
      </c>
      <c r="D16" s="170" t="s">
        <v>159</v>
      </c>
      <c r="E16" s="67">
        <v>50661.509999999995</v>
      </c>
      <c r="F16" s="274">
        <v>54434.509999999995</v>
      </c>
    </row>
    <row r="17" spans="2:6" s="146" customFormat="1" ht="15" customHeight="1">
      <c r="B17" s="167" t="s">
        <v>93</v>
      </c>
      <c r="C17" s="168">
        <v>9</v>
      </c>
      <c r="D17" s="169" t="s">
        <v>160</v>
      </c>
      <c r="E17" s="67">
        <v>0</v>
      </c>
      <c r="F17" s="274">
        <v>0</v>
      </c>
    </row>
    <row r="18" spans="2:6" s="146" customFormat="1" ht="15" customHeight="1">
      <c r="B18" s="167" t="s">
        <v>94</v>
      </c>
      <c r="C18" s="168">
        <v>10</v>
      </c>
      <c r="D18" s="169" t="s">
        <v>161</v>
      </c>
      <c r="E18" s="67">
        <v>0</v>
      </c>
      <c r="F18" s="274">
        <v>0</v>
      </c>
    </row>
    <row r="19" spans="2:6" s="146" customFormat="1" ht="15" customHeight="1">
      <c r="B19" s="167" t="s">
        <v>95</v>
      </c>
      <c r="C19" s="168">
        <v>11</v>
      </c>
      <c r="D19" s="169" t="s">
        <v>162</v>
      </c>
      <c r="E19" s="67">
        <v>14801.449999999999</v>
      </c>
      <c r="F19" s="274">
        <v>14801.449999999999</v>
      </c>
    </row>
    <row r="20" spans="2:6" s="146" customFormat="1" ht="15" customHeight="1">
      <c r="B20" s="167" t="s">
        <v>96</v>
      </c>
      <c r="C20" s="168">
        <v>12</v>
      </c>
      <c r="D20" s="169" t="s">
        <v>163</v>
      </c>
      <c r="E20" s="67">
        <v>1792004.6380001693</v>
      </c>
      <c r="F20" s="274">
        <v>3246963.4672186994</v>
      </c>
    </row>
    <row r="21" spans="2:6" s="146" customFormat="1" ht="15" customHeight="1">
      <c r="B21" s="167" t="s">
        <v>97</v>
      </c>
      <c r="C21" s="168">
        <v>13</v>
      </c>
      <c r="D21" s="169" t="s">
        <v>164</v>
      </c>
      <c r="E21" s="67">
        <v>155653.28999999998</v>
      </c>
      <c r="F21" s="274">
        <v>141543.04999999999</v>
      </c>
    </row>
    <row r="22" spans="2:6" s="146" customFormat="1" ht="15" customHeight="1">
      <c r="B22" s="167" t="s">
        <v>98</v>
      </c>
      <c r="C22" s="168">
        <v>14</v>
      </c>
      <c r="D22" s="169" t="s">
        <v>165</v>
      </c>
      <c r="E22" s="67">
        <v>1063220.9899999998</v>
      </c>
      <c r="F22" s="274">
        <v>1288686.02</v>
      </c>
    </row>
    <row r="23" spans="2:6" s="146" customFormat="1" ht="15" customHeight="1">
      <c r="B23" s="167" t="s">
        <v>99</v>
      </c>
      <c r="C23" s="168">
        <v>15</v>
      </c>
      <c r="D23" s="169" t="s">
        <v>166</v>
      </c>
      <c r="E23" s="67">
        <v>0</v>
      </c>
      <c r="F23" s="274">
        <v>0</v>
      </c>
    </row>
    <row r="24" spans="2:6" s="146" customFormat="1" ht="15" customHeight="1">
      <c r="B24" s="167" t="s">
        <v>100</v>
      </c>
      <c r="C24" s="168">
        <v>16</v>
      </c>
      <c r="D24" s="169" t="s">
        <v>167</v>
      </c>
      <c r="E24" s="67">
        <v>99741.51</v>
      </c>
      <c r="F24" s="274">
        <v>5818.8800000000701</v>
      </c>
    </row>
    <row r="25" spans="2:6" s="146" customFormat="1" ht="15" customHeight="1">
      <c r="B25" s="167" t="s">
        <v>101</v>
      </c>
      <c r="C25" s="168">
        <v>17</v>
      </c>
      <c r="D25" s="169" t="s">
        <v>168</v>
      </c>
      <c r="E25" s="67">
        <v>329000</v>
      </c>
      <c r="F25" s="274">
        <v>329000</v>
      </c>
    </row>
    <row r="26" spans="2:6" s="146" customFormat="1" ht="15" customHeight="1">
      <c r="B26" s="167" t="s">
        <v>102</v>
      </c>
      <c r="C26" s="168">
        <v>18</v>
      </c>
      <c r="D26" s="172" t="s">
        <v>169</v>
      </c>
      <c r="E26" s="67">
        <v>1126326.1571220208</v>
      </c>
      <c r="F26" s="274">
        <v>2366947.7996543571</v>
      </c>
    </row>
    <row r="27" spans="2:6" s="177" customFormat="1" ht="15" customHeight="1" thickBot="1">
      <c r="B27" s="173" t="s">
        <v>103</v>
      </c>
      <c r="C27" s="174">
        <v>19</v>
      </c>
      <c r="D27" s="175" t="s">
        <v>170</v>
      </c>
      <c r="E27" s="176">
        <f>SUM(E9:E26)</f>
        <v>26940090.252255689</v>
      </c>
      <c r="F27" s="281">
        <f>SUM(F9:F26)</f>
        <v>25610749.052019749</v>
      </c>
    </row>
    <row r="28" spans="2:6" s="66" customFormat="1" ht="6" customHeight="1">
      <c r="B28" s="178"/>
      <c r="C28" s="148"/>
      <c r="D28" s="179"/>
      <c r="E28" s="180"/>
      <c r="F28" s="180"/>
    </row>
    <row r="29" spans="2:6" s="66" customFormat="1" ht="15.75" customHeight="1" thickBot="1">
      <c r="B29" s="178"/>
      <c r="C29" s="241" t="s">
        <v>171</v>
      </c>
      <c r="D29" s="241"/>
      <c r="E29" s="241"/>
      <c r="F29" s="241"/>
    </row>
    <row r="30" spans="2:6" s="146" customFormat="1" ht="15" customHeight="1">
      <c r="B30" s="163" t="s">
        <v>104</v>
      </c>
      <c r="C30" s="164">
        <v>20</v>
      </c>
      <c r="D30" s="181" t="s">
        <v>172</v>
      </c>
      <c r="E30" s="166">
        <v>9523040.6691785082</v>
      </c>
      <c r="F30" s="278">
        <v>10368821.043533519</v>
      </c>
    </row>
    <row r="31" spans="2:6" s="146" customFormat="1" ht="15" customHeight="1">
      <c r="B31" s="167" t="s">
        <v>105</v>
      </c>
      <c r="C31" s="168">
        <v>21</v>
      </c>
      <c r="D31" s="182" t="s">
        <v>173</v>
      </c>
      <c r="E31" s="67">
        <v>5322218.4173218096</v>
      </c>
      <c r="F31" s="274">
        <v>4944763.3856460601</v>
      </c>
    </row>
    <row r="32" spans="2:6" s="146" customFormat="1" ht="15" customHeight="1">
      <c r="B32" s="167" t="s">
        <v>106</v>
      </c>
      <c r="C32" s="168">
        <v>22</v>
      </c>
      <c r="D32" s="170" t="s">
        <v>174</v>
      </c>
      <c r="E32" s="67"/>
      <c r="F32" s="274"/>
    </row>
    <row r="33" spans="2:6" s="146" customFormat="1" ht="15" customHeight="1">
      <c r="B33" s="167" t="s">
        <v>107</v>
      </c>
      <c r="C33" s="168">
        <v>23</v>
      </c>
      <c r="D33" s="182" t="s">
        <v>175</v>
      </c>
      <c r="E33" s="67">
        <v>942875.28335895762</v>
      </c>
      <c r="F33" s="274">
        <v>1524890</v>
      </c>
    </row>
    <row r="34" spans="2:6" s="146" customFormat="1" ht="15" customHeight="1">
      <c r="B34" s="167" t="s">
        <v>108</v>
      </c>
      <c r="C34" s="168">
        <v>24</v>
      </c>
      <c r="D34" s="182" t="s">
        <v>176</v>
      </c>
      <c r="E34" s="67">
        <v>0</v>
      </c>
      <c r="F34" s="274">
        <v>0</v>
      </c>
    </row>
    <row r="35" spans="2:6" s="146" customFormat="1" ht="15" customHeight="1">
      <c r="B35" s="167" t="s">
        <v>109</v>
      </c>
      <c r="C35" s="168">
        <v>25</v>
      </c>
      <c r="D35" s="182" t="s">
        <v>177</v>
      </c>
      <c r="E35" s="67">
        <v>0</v>
      </c>
      <c r="F35" s="274">
        <v>0</v>
      </c>
    </row>
    <row r="36" spans="2:6" s="146" customFormat="1" ht="15" customHeight="1">
      <c r="B36" s="167" t="s">
        <v>110</v>
      </c>
      <c r="C36" s="168">
        <v>26</v>
      </c>
      <c r="D36" s="182" t="s">
        <v>178</v>
      </c>
      <c r="E36" s="67">
        <v>0</v>
      </c>
      <c r="F36" s="274">
        <v>0</v>
      </c>
    </row>
    <row r="37" spans="2:6" s="146" customFormat="1" ht="15" customHeight="1">
      <c r="B37" s="167" t="s">
        <v>111</v>
      </c>
      <c r="C37" s="168">
        <v>27</v>
      </c>
      <c r="D37" s="182" t="s">
        <v>179</v>
      </c>
      <c r="E37" s="67">
        <v>412954.71</v>
      </c>
      <c r="F37" s="274">
        <v>326321.5</v>
      </c>
    </row>
    <row r="38" spans="2:6" s="146" customFormat="1" ht="15" customHeight="1">
      <c r="B38" s="167" t="s">
        <v>112</v>
      </c>
      <c r="C38" s="168">
        <v>28</v>
      </c>
      <c r="D38" s="182" t="s">
        <v>180</v>
      </c>
      <c r="E38" s="67"/>
      <c r="F38" s="274"/>
    </row>
    <row r="39" spans="2:6" s="146" customFormat="1" ht="15" customHeight="1">
      <c r="B39" s="167" t="s">
        <v>113</v>
      </c>
      <c r="C39" s="168">
        <v>29</v>
      </c>
      <c r="D39" s="182" t="s">
        <v>181</v>
      </c>
      <c r="E39" s="67">
        <v>719576.53</v>
      </c>
      <c r="F39" s="274">
        <v>959492.29</v>
      </c>
    </row>
    <row r="40" spans="2:6" s="177" customFormat="1" ht="15" customHeight="1" thickBot="1">
      <c r="B40" s="173" t="s">
        <v>114</v>
      </c>
      <c r="C40" s="174">
        <v>30</v>
      </c>
      <c r="D40" s="183" t="s">
        <v>182</v>
      </c>
      <c r="E40" s="176">
        <f>SUM(E30:E39)</f>
        <v>16920665.609859277</v>
      </c>
      <c r="F40" s="281">
        <f>SUM(F30:F39)</f>
        <v>18124288.219179578</v>
      </c>
    </row>
    <row r="41" spans="2:6" s="144" customFormat="1" ht="6" customHeight="1">
      <c r="B41" s="184"/>
      <c r="C41" s="185"/>
      <c r="D41" s="179"/>
      <c r="E41" s="180"/>
      <c r="F41" s="180"/>
    </row>
    <row r="42" spans="2:6" s="66" customFormat="1" ht="15.75" customHeight="1" thickBot="1">
      <c r="B42" s="186"/>
      <c r="C42" s="241" t="s">
        <v>183</v>
      </c>
      <c r="D42" s="241"/>
      <c r="E42" s="241"/>
      <c r="F42" s="241"/>
    </row>
    <row r="43" spans="2:6" s="146" customFormat="1" ht="15" customHeight="1">
      <c r="B43" s="163" t="s">
        <v>115</v>
      </c>
      <c r="C43" s="164">
        <v>31</v>
      </c>
      <c r="D43" s="181" t="s">
        <v>184</v>
      </c>
      <c r="E43" s="166">
        <v>27799535.120000001</v>
      </c>
      <c r="F43" s="278">
        <v>24799516</v>
      </c>
    </row>
    <row r="44" spans="2:6" s="146" customFormat="1" ht="15" customHeight="1">
      <c r="B44" s="167" t="s">
        <v>116</v>
      </c>
      <c r="C44" s="168">
        <v>32</v>
      </c>
      <c r="D44" s="182" t="s">
        <v>185</v>
      </c>
      <c r="E44" s="67"/>
      <c r="F44" s="274"/>
    </row>
    <row r="45" spans="2:6" s="146" customFormat="1" ht="15" customHeight="1">
      <c r="B45" s="167" t="s">
        <v>117</v>
      </c>
      <c r="C45" s="168">
        <v>33</v>
      </c>
      <c r="D45" s="182" t="s">
        <v>186</v>
      </c>
      <c r="E45" s="67"/>
      <c r="F45" s="274"/>
    </row>
    <row r="46" spans="2:6" s="146" customFormat="1" ht="15" customHeight="1">
      <c r="B46" s="167" t="s">
        <v>118</v>
      </c>
      <c r="C46" s="168">
        <v>34</v>
      </c>
      <c r="D46" s="182" t="s">
        <v>187</v>
      </c>
      <c r="E46" s="67">
        <v>-17492193.223668113</v>
      </c>
      <c r="F46" s="274">
        <v>-18438098.732710999</v>
      </c>
    </row>
    <row r="47" spans="2:6" s="146" customFormat="1" ht="15" customHeight="1">
      <c r="B47" s="167" t="s">
        <v>119</v>
      </c>
      <c r="C47" s="168">
        <v>35</v>
      </c>
      <c r="D47" s="182" t="s">
        <v>188</v>
      </c>
      <c r="E47" s="67">
        <v>-467055.81602612004</v>
      </c>
      <c r="F47" s="274">
        <v>945905.50904286106</v>
      </c>
    </row>
    <row r="48" spans="2:6" s="146" customFormat="1" ht="15" customHeight="1">
      <c r="B48" s="167" t="s">
        <v>120</v>
      </c>
      <c r="C48" s="168">
        <v>36</v>
      </c>
      <c r="D48" s="182" t="s">
        <v>189</v>
      </c>
      <c r="E48" s="67">
        <v>179138.57</v>
      </c>
      <c r="F48" s="274">
        <v>179138.57</v>
      </c>
    </row>
    <row r="49" spans="2:6" s="177" customFormat="1" ht="15" customHeight="1">
      <c r="B49" s="167" t="s">
        <v>121</v>
      </c>
      <c r="C49" s="187">
        <v>37</v>
      </c>
      <c r="D49" s="188" t="s">
        <v>190</v>
      </c>
      <c r="E49" s="189">
        <f>SUM(E43+E44-E45+E46+E47+E48)</f>
        <v>10019424.650305768</v>
      </c>
      <c r="F49" s="282">
        <f>SUM(F43+F44-F45+F46+F47+F48)</f>
        <v>7486461.3463318627</v>
      </c>
    </row>
    <row r="50" spans="2:6" s="177" customFormat="1" ht="15" customHeight="1" thickBot="1">
      <c r="B50" s="173" t="s">
        <v>122</v>
      </c>
      <c r="C50" s="190">
        <v>38</v>
      </c>
      <c r="D50" s="191" t="s">
        <v>191</v>
      </c>
      <c r="E50" s="192">
        <f>E40+E49</f>
        <v>26940090.260165043</v>
      </c>
      <c r="F50" s="283">
        <f>F40+F49</f>
        <v>25610749.565511443</v>
      </c>
    </row>
    <row r="51" spans="2:6" s="193" customFormat="1">
      <c r="E51" s="194">
        <f>E50-E27</f>
        <v>7.9093538224697113E-3</v>
      </c>
    </row>
    <row r="52" spans="2:6" s="193" customFormat="1"/>
    <row r="53" spans="2:6">
      <c r="C53" s="231"/>
      <c r="D53" s="231"/>
      <c r="E53" s="231"/>
      <c r="F53" s="231"/>
    </row>
    <row r="54" spans="2:6">
      <c r="C54" s="232"/>
      <c r="D54" s="232"/>
      <c r="E54" s="232"/>
      <c r="F54" s="232"/>
    </row>
    <row r="55" spans="2:6">
      <c r="C55" s="231"/>
      <c r="D55" s="231"/>
      <c r="E55" s="231"/>
      <c r="F55" s="231"/>
    </row>
    <row r="56" spans="2:6">
      <c r="C56" s="232"/>
      <c r="D56" s="232"/>
      <c r="E56" s="232"/>
      <c r="F56" s="232"/>
    </row>
    <row r="57" spans="2:6" ht="15" customHeight="1">
      <c r="C57" s="231"/>
      <c r="D57" s="231"/>
      <c r="E57" s="231"/>
      <c r="F57" s="231"/>
    </row>
    <row r="58" spans="2:6">
      <c r="C58" s="232"/>
      <c r="D58" s="232"/>
      <c r="E58" s="232"/>
      <c r="F58" s="232"/>
    </row>
  </sheetData>
  <mergeCells count="14">
    <mergeCell ref="C58:F58"/>
    <mergeCell ref="B1:C1"/>
    <mergeCell ref="E1:F1"/>
    <mergeCell ref="B2:F2"/>
    <mergeCell ref="C4:F4"/>
    <mergeCell ref="E5:F5"/>
    <mergeCell ref="C8:F8"/>
    <mergeCell ref="C29:F29"/>
    <mergeCell ref="C42:F42"/>
    <mergeCell ref="C53:F53"/>
    <mergeCell ref="C54:F54"/>
    <mergeCell ref="C55:F55"/>
    <mergeCell ref="C56:F56"/>
    <mergeCell ref="C57:F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abSelected="1" topLeftCell="A7" zoomScale="70" zoomScaleNormal="70" zoomScaleSheetLayoutView="50" workbookViewId="0">
      <pane ySplit="4" topLeftCell="A11" activePane="bottomLeft" state="frozen"/>
      <selection activeCell="A7" sqref="A7"/>
      <selection pane="bottomLeft" activeCell="S56" sqref="S56"/>
    </sheetView>
  </sheetViews>
  <sheetFormatPr defaultColWidth="9.140625"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141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143</v>
      </c>
      <c r="B2" s="31"/>
      <c r="C2" s="62"/>
      <c r="D2" s="62"/>
      <c r="E2" s="62"/>
      <c r="F2" s="62"/>
      <c r="G2" s="62"/>
      <c r="H2" s="62"/>
    </row>
    <row r="3" spans="1:38">
      <c r="A3" s="64" t="s">
        <v>144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145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65" t="s">
        <v>81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C6" s="267" t="s">
        <v>82</v>
      </c>
      <c r="AD6" s="267"/>
      <c r="AE6" s="267"/>
      <c r="AF6" s="267"/>
      <c r="AG6" s="267"/>
      <c r="AH6" s="267"/>
      <c r="AI6" s="267"/>
      <c r="AJ6" s="267"/>
      <c r="AK6" s="267"/>
      <c r="AL6" s="267"/>
    </row>
    <row r="7" spans="1:38" ht="45.75" customHeight="1" thickBot="1">
      <c r="A7" s="62"/>
      <c r="B7" s="62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C7" s="268"/>
      <c r="AD7" s="268"/>
      <c r="AE7" s="268"/>
      <c r="AF7" s="268"/>
      <c r="AG7" s="268"/>
      <c r="AH7" s="268"/>
      <c r="AI7" s="268"/>
      <c r="AJ7" s="268"/>
      <c r="AK7" s="268"/>
      <c r="AL7" s="268"/>
    </row>
    <row r="8" spans="1:38" s="1" customFormat="1" ht="89.25" customHeight="1">
      <c r="A8" s="242" t="s">
        <v>23</v>
      </c>
      <c r="B8" s="245" t="s">
        <v>69</v>
      </c>
      <c r="C8" s="250" t="s">
        <v>22</v>
      </c>
      <c r="D8" s="251"/>
      <c r="E8" s="251"/>
      <c r="F8" s="251"/>
      <c r="G8" s="251"/>
      <c r="H8" s="257" t="s">
        <v>142</v>
      </c>
      <c r="I8" s="251" t="s">
        <v>70</v>
      </c>
      <c r="J8" s="251"/>
      <c r="K8" s="251" t="s">
        <v>71</v>
      </c>
      <c r="L8" s="251"/>
      <c r="M8" s="251"/>
      <c r="N8" s="251"/>
      <c r="O8" s="251"/>
      <c r="P8" s="251" t="s">
        <v>72</v>
      </c>
      <c r="Q8" s="252"/>
      <c r="R8" s="250" t="s">
        <v>73</v>
      </c>
      <c r="S8" s="251"/>
      <c r="T8" s="251"/>
      <c r="U8" s="251"/>
      <c r="V8" s="251"/>
      <c r="W8" s="251"/>
      <c r="X8" s="251"/>
      <c r="Y8" s="251"/>
      <c r="Z8" s="251" t="s">
        <v>76</v>
      </c>
      <c r="AA8" s="245"/>
      <c r="AC8" s="260" t="s">
        <v>70</v>
      </c>
      <c r="AD8" s="251"/>
      <c r="AE8" s="251" t="s">
        <v>71</v>
      </c>
      <c r="AF8" s="251"/>
      <c r="AG8" s="251" t="s">
        <v>77</v>
      </c>
      <c r="AH8" s="251"/>
      <c r="AI8" s="251" t="s">
        <v>78</v>
      </c>
      <c r="AJ8" s="251"/>
      <c r="AK8" s="251" t="s">
        <v>76</v>
      </c>
      <c r="AL8" s="245"/>
    </row>
    <row r="9" spans="1:38" s="1" customFormat="1" ht="49.9" customHeight="1">
      <c r="A9" s="243"/>
      <c r="B9" s="246"/>
      <c r="C9" s="248" t="s">
        <v>15</v>
      </c>
      <c r="D9" s="249"/>
      <c r="E9" s="249"/>
      <c r="F9" s="249"/>
      <c r="G9" s="8" t="s">
        <v>16</v>
      </c>
      <c r="H9" s="258"/>
      <c r="I9" s="253" t="s">
        <v>0</v>
      </c>
      <c r="J9" s="253" t="s">
        <v>1</v>
      </c>
      <c r="K9" s="249" t="s">
        <v>0</v>
      </c>
      <c r="L9" s="249"/>
      <c r="M9" s="249"/>
      <c r="N9" s="249"/>
      <c r="O9" s="8" t="s">
        <v>1</v>
      </c>
      <c r="P9" s="253" t="s">
        <v>79</v>
      </c>
      <c r="Q9" s="255" t="s">
        <v>80</v>
      </c>
      <c r="R9" s="248" t="s">
        <v>74</v>
      </c>
      <c r="S9" s="249"/>
      <c r="T9" s="249"/>
      <c r="U9" s="249"/>
      <c r="V9" s="249" t="s">
        <v>75</v>
      </c>
      <c r="W9" s="249"/>
      <c r="X9" s="249"/>
      <c r="Y9" s="249"/>
      <c r="Z9" s="253" t="s">
        <v>17</v>
      </c>
      <c r="AA9" s="255" t="s">
        <v>18</v>
      </c>
      <c r="AC9" s="261" t="s">
        <v>0</v>
      </c>
      <c r="AD9" s="253" t="s">
        <v>1</v>
      </c>
      <c r="AE9" s="253" t="s">
        <v>0</v>
      </c>
      <c r="AF9" s="253" t="s">
        <v>1</v>
      </c>
      <c r="AG9" s="253" t="s">
        <v>79</v>
      </c>
      <c r="AH9" s="253" t="s">
        <v>80</v>
      </c>
      <c r="AI9" s="253" t="s">
        <v>74</v>
      </c>
      <c r="AJ9" s="253" t="s">
        <v>75</v>
      </c>
      <c r="AK9" s="253" t="s">
        <v>17</v>
      </c>
      <c r="AL9" s="255" t="s">
        <v>18</v>
      </c>
    </row>
    <row r="10" spans="1:38" s="1" customFormat="1" ht="102.75" customHeight="1" thickBot="1">
      <c r="A10" s="244"/>
      <c r="B10" s="247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9"/>
      <c r="I10" s="254"/>
      <c r="J10" s="254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4"/>
      <c r="Q10" s="256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4"/>
      <c r="AA10" s="256"/>
      <c r="AC10" s="262"/>
      <c r="AD10" s="254"/>
      <c r="AE10" s="254"/>
      <c r="AF10" s="254"/>
      <c r="AG10" s="254"/>
      <c r="AH10" s="254"/>
      <c r="AI10" s="254"/>
      <c r="AJ10" s="254"/>
      <c r="AK10" s="254"/>
      <c r="AL10" s="256"/>
    </row>
    <row r="11" spans="1:38" ht="24.95" customHeight="1" thickBot="1">
      <c r="A11" s="93" t="s">
        <v>24</v>
      </c>
      <c r="B11" s="96" t="s">
        <v>25</v>
      </c>
      <c r="C11" s="3">
        <f>SUM(C12:C15)</f>
        <v>950</v>
      </c>
      <c r="D11" s="3">
        <f t="shared" ref="D11:I11" si="0">SUM(D12:D15)</f>
        <v>7</v>
      </c>
      <c r="E11" s="3">
        <f t="shared" si="0"/>
        <v>444</v>
      </c>
      <c r="F11" s="3">
        <f t="shared" si="0"/>
        <v>1401</v>
      </c>
      <c r="G11" s="3">
        <f t="shared" si="0"/>
        <v>1309</v>
      </c>
      <c r="H11" s="108"/>
      <c r="I11" s="3">
        <f t="shared" si="0"/>
        <v>12348.08</v>
      </c>
      <c r="J11" s="3">
        <f t="shared" ref="J11" si="1">SUM(J12:J15)</f>
        <v>1177.5</v>
      </c>
      <c r="K11" s="3">
        <f t="shared" ref="K11" si="2">SUM(K12:K15)</f>
        <v>4892.0500000000011</v>
      </c>
      <c r="L11" s="3">
        <f t="shared" ref="L11" si="3">SUM(L12:L15)</f>
        <v>3371.71</v>
      </c>
      <c r="M11" s="3">
        <f t="shared" ref="M11" si="4">SUM(M12:M15)</f>
        <v>1138.1500000000001</v>
      </c>
      <c r="N11" s="3">
        <f t="shared" ref="N11" si="5">SUM(N12:N15)</f>
        <v>9401.9100000000017</v>
      </c>
      <c r="O11" s="3">
        <f t="shared" ref="O11" si="6">SUM(O12:O15)</f>
        <v>0</v>
      </c>
      <c r="P11" s="3">
        <f t="shared" ref="P11" si="7">SUM(P12:P15)</f>
        <v>61132.720248613776</v>
      </c>
      <c r="Q11" s="3">
        <f t="shared" ref="Q11" si="8">SUM(Q12:Q15)</f>
        <v>60709.900248613776</v>
      </c>
      <c r="R11" s="3">
        <f t="shared" ref="R11" si="9">SUM(R12:R15)</f>
        <v>30000</v>
      </c>
      <c r="S11" s="3">
        <f t="shared" ref="S11" si="10">SUM(S12:S15)</f>
        <v>0</v>
      </c>
      <c r="T11" s="3">
        <f t="shared" ref="T11" si="11">SUM(T12:T15)</f>
        <v>0</v>
      </c>
      <c r="U11" s="3">
        <f t="shared" ref="U11" si="12">SUM(U12:U15)</f>
        <v>30000</v>
      </c>
      <c r="V11" s="3">
        <f t="shared" ref="V11" si="13">SUM(V12:V15)</f>
        <v>30000</v>
      </c>
      <c r="W11" s="3">
        <f t="shared" ref="W11" si="14">SUM(W12:W15)</f>
        <v>0</v>
      </c>
      <c r="X11" s="3">
        <f t="shared" ref="X11" si="15">SUM(X12:X15)</f>
        <v>0</v>
      </c>
      <c r="Y11" s="3">
        <f t="shared" ref="Y11" si="16">SUM(Y12:Y15)</f>
        <v>30000</v>
      </c>
      <c r="Z11" s="3">
        <f t="shared" ref="Z11" si="17">SUM(Z12:Z15)</f>
        <v>56424.555999999997</v>
      </c>
      <c r="AA11" s="3">
        <f t="shared" ref="AA11:AC11" si="18">SUM(AA12:AA15)</f>
        <v>56424.555999999997</v>
      </c>
      <c r="AC11" s="3">
        <f t="shared" si="18"/>
        <v>0</v>
      </c>
      <c r="AD11" s="3">
        <f t="shared" ref="AD11" si="19">SUM(AD12:AD15)</f>
        <v>0</v>
      </c>
      <c r="AE11" s="3">
        <f t="shared" ref="AE11" si="20">SUM(AE12:AE15)</f>
        <v>0</v>
      </c>
      <c r="AF11" s="3">
        <f t="shared" ref="AF11" si="21">SUM(AF12:AF15)</f>
        <v>0</v>
      </c>
      <c r="AG11" s="3">
        <f t="shared" ref="AG11" si="22">SUM(AG12:AG15)</f>
        <v>0</v>
      </c>
      <c r="AH11" s="3">
        <f t="shared" ref="AH11" si="23">SUM(AH12:AH15)</f>
        <v>0</v>
      </c>
      <c r="AI11" s="3">
        <f t="shared" ref="AI11" si="24">SUM(AI12:AI15)</f>
        <v>0</v>
      </c>
      <c r="AJ11" s="3">
        <f t="shared" ref="AJ11" si="25">SUM(AJ12:AJ15)</f>
        <v>0</v>
      </c>
      <c r="AK11" s="3">
        <f t="shared" ref="AK11" si="26">SUM(AK12:AK15)</f>
        <v>0</v>
      </c>
      <c r="AL11" s="3">
        <f t="shared" ref="AL11" si="27">SUM(AL12:AL15)</f>
        <v>0</v>
      </c>
    </row>
    <row r="12" spans="1:38" s="4" customFormat="1" ht="24.95" customHeight="1">
      <c r="A12" s="10"/>
      <c r="B12" s="16" t="s">
        <v>26</v>
      </c>
      <c r="C12" s="26">
        <v>950</v>
      </c>
      <c r="D12" s="26">
        <v>7</v>
      </c>
      <c r="E12" s="26">
        <v>444</v>
      </c>
      <c r="F12" s="26">
        <v>1401</v>
      </c>
      <c r="G12" s="26">
        <v>1309</v>
      </c>
      <c r="H12" s="20"/>
      <c r="I12" s="26">
        <v>12348.08</v>
      </c>
      <c r="J12" s="26">
        <v>1177.5</v>
      </c>
      <c r="K12" s="26">
        <v>4892.0500000000011</v>
      </c>
      <c r="L12" s="26">
        <v>3371.71</v>
      </c>
      <c r="M12" s="26">
        <v>1138.1500000000001</v>
      </c>
      <c r="N12" s="26">
        <v>9401.9100000000017</v>
      </c>
      <c r="O12" s="26">
        <v>0</v>
      </c>
      <c r="P12" s="35">
        <v>61132.720248613776</v>
      </c>
      <c r="Q12" s="36">
        <v>60709.900248613776</v>
      </c>
      <c r="R12" s="113">
        <v>30000</v>
      </c>
      <c r="S12" s="113">
        <v>0</v>
      </c>
      <c r="T12" s="113">
        <v>0</v>
      </c>
      <c r="U12" s="113">
        <v>30000</v>
      </c>
      <c r="V12" s="129">
        <v>30000</v>
      </c>
      <c r="W12" s="129">
        <v>0</v>
      </c>
      <c r="X12" s="129">
        <v>0</v>
      </c>
      <c r="Y12" s="35">
        <v>30000</v>
      </c>
      <c r="Z12" s="26">
        <v>56424.555999999997</v>
      </c>
      <c r="AA12" s="26">
        <v>56424.555999999997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3"/>
      <c r="S13" s="113"/>
      <c r="T13" s="113"/>
      <c r="U13" s="113"/>
      <c r="V13" s="128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3"/>
      <c r="S14" s="113"/>
      <c r="T14" s="113"/>
      <c r="U14" s="113"/>
      <c r="V14" s="128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3"/>
      <c r="S15" s="113"/>
      <c r="T15" s="113"/>
      <c r="U15" s="113"/>
      <c r="V15" s="128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3" t="s">
        <v>30</v>
      </c>
      <c r="B16" s="96" t="s">
        <v>11</v>
      </c>
      <c r="C16" s="3">
        <v>4384</v>
      </c>
      <c r="D16" s="3">
        <v>762</v>
      </c>
      <c r="E16" s="3">
        <v>420</v>
      </c>
      <c r="F16" s="3">
        <v>5566</v>
      </c>
      <c r="G16" s="3">
        <v>3542</v>
      </c>
      <c r="H16" s="108"/>
      <c r="I16" s="107">
        <v>86062.239999994912</v>
      </c>
      <c r="J16" s="3">
        <v>0</v>
      </c>
      <c r="K16" s="3">
        <v>47445.159999994459</v>
      </c>
      <c r="L16" s="3">
        <v>35191.030000000006</v>
      </c>
      <c r="M16" s="3">
        <v>1877.7799999999988</v>
      </c>
      <c r="N16" s="3">
        <v>84513.969999994471</v>
      </c>
      <c r="O16" s="3">
        <v>0</v>
      </c>
      <c r="P16" s="3">
        <v>77454.317730401584</v>
      </c>
      <c r="Q16" s="3">
        <v>77454.317730401584</v>
      </c>
      <c r="R16" s="107">
        <v>176.2</v>
      </c>
      <c r="S16" s="107">
        <v>95.86</v>
      </c>
      <c r="T16" s="107">
        <v>0</v>
      </c>
      <c r="U16" s="107">
        <v>272.06</v>
      </c>
      <c r="V16" s="3">
        <v>176.2</v>
      </c>
      <c r="W16" s="3">
        <v>95.86</v>
      </c>
      <c r="X16" s="3">
        <v>0</v>
      </c>
      <c r="Y16" s="3">
        <v>272.06</v>
      </c>
      <c r="Z16" s="3">
        <v>-1789.2610145002759</v>
      </c>
      <c r="AA16" s="3">
        <v>-1789.2610145002759</v>
      </c>
      <c r="AC16" s="96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3" t="s">
        <v>31</v>
      </c>
      <c r="B17" s="96" t="s">
        <v>32</v>
      </c>
      <c r="C17" s="3">
        <f>SUM(C18:C19)</f>
        <v>13151</v>
      </c>
      <c r="D17" s="3">
        <f t="shared" ref="D17:G17" si="28">SUM(D18:D19)</f>
        <v>2290</v>
      </c>
      <c r="E17" s="3">
        <f t="shared" si="28"/>
        <v>1523</v>
      </c>
      <c r="F17" s="3">
        <f t="shared" si="28"/>
        <v>16964</v>
      </c>
      <c r="G17" s="3">
        <f t="shared" si="28"/>
        <v>13073</v>
      </c>
      <c r="H17" s="108"/>
      <c r="I17" s="3">
        <f t="shared" ref="I17" si="29">SUM(I18:I19)</f>
        <v>323385.15000000293</v>
      </c>
      <c r="J17" s="3">
        <f t="shared" ref="J17" si="30">SUM(J18:J19)</f>
        <v>0</v>
      </c>
      <c r="K17" s="3">
        <f t="shared" ref="K17" si="31">SUM(K18:K19)</f>
        <v>171630.29000000266</v>
      </c>
      <c r="L17" s="3">
        <f t="shared" ref="L17" si="32">SUM(L18:L19)</f>
        <v>82823.230000000243</v>
      </c>
      <c r="M17" s="3">
        <f t="shared" ref="M17" si="33">SUM(M18:M19)</f>
        <v>7698.2999999999993</v>
      </c>
      <c r="N17" s="3">
        <f t="shared" ref="N17" si="34">SUM(N18:N19)</f>
        <v>262151.82000000292</v>
      </c>
      <c r="O17" s="3">
        <f t="shared" ref="O17" si="35">SUM(O18:O19)</f>
        <v>0</v>
      </c>
      <c r="P17" s="3">
        <f t="shared" ref="P17" si="36">SUM(P18:P19)</f>
        <v>223646.34667277808</v>
      </c>
      <c r="Q17" s="3">
        <f t="shared" ref="Q17:R17" si="37">SUM(Q18:Q19)</f>
        <v>223646.34667277808</v>
      </c>
      <c r="R17" s="3">
        <f t="shared" si="37"/>
        <v>1110</v>
      </c>
      <c r="S17" s="3">
        <f t="shared" ref="S17" si="38">SUM(S18:S19)</f>
        <v>570</v>
      </c>
      <c r="T17" s="3">
        <f t="shared" ref="T17" si="39">SUM(T18:T19)</f>
        <v>198</v>
      </c>
      <c r="U17" s="3">
        <f t="shared" ref="U17" si="40">SUM(U18:U19)</f>
        <v>1878</v>
      </c>
      <c r="V17" s="3">
        <f t="shared" ref="V17" si="41">SUM(V18:V19)</f>
        <v>1110</v>
      </c>
      <c r="W17" s="3">
        <f t="shared" ref="W17" si="42">SUM(W18:W19)</f>
        <v>570</v>
      </c>
      <c r="X17" s="3">
        <f t="shared" ref="X17" si="43">SUM(X18:X19)</f>
        <v>198</v>
      </c>
      <c r="Y17" s="3">
        <f t="shared" ref="Y17" si="44">SUM(Y18:Y19)</f>
        <v>1878</v>
      </c>
      <c r="Z17" s="3">
        <f t="shared" ref="Z17" si="45">SUM(Z18:Z19)</f>
        <v>31359.913430150147</v>
      </c>
      <c r="AA17" s="3">
        <f t="shared" ref="AA17" si="46">SUM(AA18:AA19)</f>
        <v>28530.063430150149</v>
      </c>
      <c r="AC17" s="96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78" t="s">
        <v>33</v>
      </c>
      <c r="C18" s="97">
        <v>12740</v>
      </c>
      <c r="D18" s="97">
        <v>45</v>
      </c>
      <c r="E18" s="97">
        <v>1225</v>
      </c>
      <c r="F18" s="97">
        <v>14010</v>
      </c>
      <c r="G18" s="97">
        <v>10834</v>
      </c>
      <c r="H18" s="20"/>
      <c r="I18" s="97">
        <v>198010.01000000266</v>
      </c>
      <c r="J18" s="97">
        <v>0</v>
      </c>
      <c r="K18" s="97">
        <v>158865.52000000273</v>
      </c>
      <c r="L18" s="97">
        <v>1904.4299999999998</v>
      </c>
      <c r="M18" s="97">
        <v>4728.2999999999993</v>
      </c>
      <c r="N18" s="97">
        <v>165498.25000000271</v>
      </c>
      <c r="O18" s="97">
        <v>0</v>
      </c>
      <c r="P18" s="72">
        <v>148617.81227001362</v>
      </c>
      <c r="Q18" s="74">
        <v>148617.81227001362</v>
      </c>
      <c r="R18" s="115">
        <v>0</v>
      </c>
      <c r="S18" s="115">
        <v>0</v>
      </c>
      <c r="T18" s="115">
        <v>198</v>
      </c>
      <c r="U18" s="115">
        <v>198</v>
      </c>
      <c r="V18" s="97">
        <v>0</v>
      </c>
      <c r="W18" s="97">
        <v>0</v>
      </c>
      <c r="X18" s="97">
        <v>198</v>
      </c>
      <c r="Y18" s="97">
        <v>198</v>
      </c>
      <c r="Z18" s="98">
        <v>23442.369000000137</v>
      </c>
      <c r="AA18" s="98">
        <v>23343.369000000137</v>
      </c>
      <c r="AC18" s="73"/>
      <c r="AD18" s="72"/>
      <c r="AE18" s="72"/>
      <c r="AF18" s="72"/>
      <c r="AG18" s="72"/>
      <c r="AH18" s="72"/>
      <c r="AI18" s="72"/>
      <c r="AJ18" s="72"/>
      <c r="AK18" s="72"/>
      <c r="AL18" s="74"/>
    </row>
    <row r="19" spans="1:16379" s="66" customFormat="1" ht="24.95" customHeight="1" thickBot="1">
      <c r="A19" s="13"/>
      <c r="B19" s="79" t="s">
        <v>34</v>
      </c>
      <c r="C19" s="94">
        <v>411</v>
      </c>
      <c r="D19" s="94">
        <v>2245</v>
      </c>
      <c r="E19" s="94">
        <v>298</v>
      </c>
      <c r="F19" s="94">
        <v>2954</v>
      </c>
      <c r="G19" s="94">
        <v>2239</v>
      </c>
      <c r="H19" s="21"/>
      <c r="I19" s="94">
        <v>125375.14000000029</v>
      </c>
      <c r="J19" s="94">
        <v>0</v>
      </c>
      <c r="K19" s="94">
        <v>12764.769999999946</v>
      </c>
      <c r="L19" s="94">
        <v>80918.80000000025</v>
      </c>
      <c r="M19" s="94">
        <v>2970</v>
      </c>
      <c r="N19" s="94">
        <v>96653.570000000196</v>
      </c>
      <c r="O19" s="97">
        <v>0</v>
      </c>
      <c r="P19" s="75">
        <v>75028.534402764446</v>
      </c>
      <c r="Q19" s="77">
        <v>75028.534402764446</v>
      </c>
      <c r="R19" s="116">
        <v>1110</v>
      </c>
      <c r="S19" s="116">
        <v>570</v>
      </c>
      <c r="T19" s="116">
        <v>0</v>
      </c>
      <c r="U19" s="116">
        <v>1680</v>
      </c>
      <c r="V19" s="94">
        <v>1110</v>
      </c>
      <c r="W19" s="94">
        <v>570</v>
      </c>
      <c r="X19" s="94">
        <v>0</v>
      </c>
      <c r="Y19" s="94">
        <v>1680</v>
      </c>
      <c r="Z19" s="95">
        <v>7917.544430150012</v>
      </c>
      <c r="AA19" s="95">
        <v>5186.6944301500116</v>
      </c>
      <c r="AC19" s="76"/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16379" ht="24.95" customHeight="1" thickBot="1">
      <c r="A20" s="93" t="s">
        <v>35</v>
      </c>
      <c r="B20" s="96" t="s">
        <v>2</v>
      </c>
      <c r="C20" s="3">
        <v>6221</v>
      </c>
      <c r="D20" s="3">
        <v>29</v>
      </c>
      <c r="E20" s="3">
        <v>1357</v>
      </c>
      <c r="F20" s="3">
        <v>7607</v>
      </c>
      <c r="G20" s="3">
        <v>5992</v>
      </c>
      <c r="H20" s="108"/>
      <c r="I20" s="107">
        <v>5444962.4699996561</v>
      </c>
      <c r="J20" s="3">
        <v>0</v>
      </c>
      <c r="K20" s="3">
        <v>3651638.0299997306</v>
      </c>
      <c r="L20" s="3">
        <v>11062.5</v>
      </c>
      <c r="M20" s="3">
        <v>814000.85000000638</v>
      </c>
      <c r="N20" s="3">
        <v>4476701.3799997373</v>
      </c>
      <c r="O20" s="3">
        <v>0</v>
      </c>
      <c r="P20" s="3">
        <v>4450644.2027389118</v>
      </c>
      <c r="Q20" s="3">
        <v>4450644.2027389118</v>
      </c>
      <c r="R20" s="107">
        <v>2637955.0699999747</v>
      </c>
      <c r="S20" s="107">
        <v>27.5</v>
      </c>
      <c r="T20" s="107">
        <v>451114.60999999946</v>
      </c>
      <c r="U20" s="107">
        <v>3089097.1799999741</v>
      </c>
      <c r="V20" s="3">
        <v>2637955.0699999747</v>
      </c>
      <c r="W20" s="3">
        <v>27.5</v>
      </c>
      <c r="X20" s="3">
        <v>451114.60999999946</v>
      </c>
      <c r="Y20" s="3">
        <v>3089097.1799999741</v>
      </c>
      <c r="Z20" s="3">
        <v>3866738.348399919</v>
      </c>
      <c r="AA20" s="3">
        <v>3866738.348399919</v>
      </c>
      <c r="AC20" s="96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3" t="s">
        <v>36</v>
      </c>
      <c r="B21" s="96" t="s">
        <v>37</v>
      </c>
      <c r="C21" s="96">
        <f>SUM(C22:C23)</f>
        <v>713</v>
      </c>
      <c r="D21" s="96">
        <f t="shared" ref="D21:I21" si="47">SUM(D22:D23)</f>
        <v>2873</v>
      </c>
      <c r="E21" s="96">
        <f t="shared" si="47"/>
        <v>272</v>
      </c>
      <c r="F21" s="96">
        <f t="shared" si="47"/>
        <v>3858</v>
      </c>
      <c r="G21" s="96">
        <f t="shared" si="47"/>
        <v>2938</v>
      </c>
      <c r="H21" s="108"/>
      <c r="I21" s="96">
        <f t="shared" si="47"/>
        <v>3625932.9299999955</v>
      </c>
      <c r="J21" s="96">
        <f t="shared" ref="J21" si="48">SUM(J22:J23)</f>
        <v>1628682.1900000009</v>
      </c>
      <c r="K21" s="96">
        <f t="shared" ref="K21" si="49">SUM(K22:K23)</f>
        <v>495297.77999999898</v>
      </c>
      <c r="L21" s="96">
        <f t="shared" ref="L21" si="50">SUM(L22:L23)</f>
        <v>2143273.8600000045</v>
      </c>
      <c r="M21" s="96">
        <f t="shared" ref="M21" si="51">SUM(M22:M23)</f>
        <v>72307.160000000207</v>
      </c>
      <c r="N21" s="96">
        <f t="shared" ref="N21" si="52">SUM(N22:N23)</f>
        <v>2710878.8000000035</v>
      </c>
      <c r="O21" s="96">
        <f t="shared" ref="O21" si="53">SUM(O22:O23)</f>
        <v>1291512.2300000016</v>
      </c>
      <c r="P21" s="96">
        <f t="shared" ref="P21" si="54">SUM(P22:P23)</f>
        <v>2038944.1703551468</v>
      </c>
      <c r="Q21" s="96">
        <f t="shared" ref="Q21" si="55">SUM(Q22:Q23)</f>
        <v>1081674.4411712459</v>
      </c>
      <c r="R21" s="96">
        <f t="shared" ref="R21" si="56">SUM(R22:R23)</f>
        <v>381823.84999999992</v>
      </c>
      <c r="S21" s="96">
        <f t="shared" ref="S21" si="57">SUM(S22:S23)</f>
        <v>1722707.4000000013</v>
      </c>
      <c r="T21" s="96">
        <f t="shared" ref="T21" si="58">SUM(T22:T23)</f>
        <v>707493.49999999988</v>
      </c>
      <c r="U21" s="96">
        <f t="shared" ref="U21" si="59">SUM(U22:U23)</f>
        <v>2812024.7500000014</v>
      </c>
      <c r="V21" s="96">
        <f t="shared" ref="V21" si="60">SUM(V22:V23)</f>
        <v>193046.72499999995</v>
      </c>
      <c r="W21" s="96">
        <f t="shared" ref="W21" si="61">SUM(W22:W23)</f>
        <v>876812.70000000077</v>
      </c>
      <c r="X21" s="96">
        <f t="shared" ref="X21" si="62">SUM(X22:X23)</f>
        <v>356401.74999999994</v>
      </c>
      <c r="Y21" s="96">
        <f t="shared" ref="Y21" si="63">SUM(Y22:Y23)</f>
        <v>1426261.175000001</v>
      </c>
      <c r="Z21" s="96">
        <f t="shared" ref="Z21" si="64">SUM(Z22:Z23)</f>
        <v>1954184.2571182114</v>
      </c>
      <c r="AA21" s="96">
        <f t="shared" ref="AA21" si="65">SUM(AA22:AA23)</f>
        <v>962617.34211821086</v>
      </c>
      <c r="AC21" s="96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146</v>
      </c>
      <c r="C22" s="98">
        <v>713</v>
      </c>
      <c r="D22" s="98">
        <v>2873</v>
      </c>
      <c r="E22" s="98">
        <v>272</v>
      </c>
      <c r="F22" s="24">
        <v>3858</v>
      </c>
      <c r="G22" s="24">
        <v>2938</v>
      </c>
      <c r="H22" s="60">
        <v>2615</v>
      </c>
      <c r="I22" s="24">
        <v>3625932.9299999955</v>
      </c>
      <c r="J22" s="24">
        <v>1628682.1900000009</v>
      </c>
      <c r="K22" s="24">
        <v>495297.77999999898</v>
      </c>
      <c r="L22" s="24">
        <v>2143273.8600000045</v>
      </c>
      <c r="M22" s="24">
        <v>72307.160000000207</v>
      </c>
      <c r="N22" s="24">
        <v>2710878.8000000035</v>
      </c>
      <c r="O22" s="24">
        <v>1291512.2300000016</v>
      </c>
      <c r="P22" s="60">
        <v>2038944.1703551468</v>
      </c>
      <c r="Q22" s="61">
        <v>1081674.4411712459</v>
      </c>
      <c r="R22" s="117">
        <v>381823.84999999992</v>
      </c>
      <c r="S22" s="117">
        <v>1722707.4000000013</v>
      </c>
      <c r="T22" s="117">
        <v>707493.49999999988</v>
      </c>
      <c r="U22" s="117">
        <v>2812024.7500000014</v>
      </c>
      <c r="V22" s="60">
        <v>193046.72499999995</v>
      </c>
      <c r="W22" s="60">
        <v>876812.70000000077</v>
      </c>
      <c r="X22" s="60">
        <v>356401.74999999994</v>
      </c>
      <c r="Y22" s="60">
        <v>1426261.175000001</v>
      </c>
      <c r="Z22" s="26">
        <v>1954184.2571182114</v>
      </c>
      <c r="AA22" s="26">
        <v>962617.34211821086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17">
        <v>0</v>
      </c>
      <c r="S23" s="117">
        <v>0</v>
      </c>
      <c r="T23" s="117">
        <v>0</v>
      </c>
      <c r="U23" s="117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6">
        <f>SUM(C25:C27)</f>
        <v>7696</v>
      </c>
      <c r="D24" s="96">
        <f t="shared" ref="D24:G24" si="66">SUM(D25:D27)</f>
        <v>459995</v>
      </c>
      <c r="E24" s="96">
        <f t="shared" si="66"/>
        <v>298</v>
      </c>
      <c r="F24" s="96">
        <f t="shared" si="66"/>
        <v>467989</v>
      </c>
      <c r="G24" s="96">
        <f t="shared" si="66"/>
        <v>41948</v>
      </c>
      <c r="H24" s="108"/>
      <c r="I24" s="96">
        <f t="shared" ref="I24" si="67">SUM(I25:I27)</f>
        <v>1915761.1977777814</v>
      </c>
      <c r="J24" s="96">
        <f t="shared" ref="J24" si="68">SUM(J25:J27)</f>
        <v>290746.65000000159</v>
      </c>
      <c r="K24" s="96">
        <f t="shared" ref="K24" si="69">SUM(K25:K27)</f>
        <v>135289.64000000016</v>
      </c>
      <c r="L24" s="96">
        <f t="shared" ref="L24" si="70">SUM(L25:L27)</f>
        <v>1603454.2477777805</v>
      </c>
      <c r="M24" s="96">
        <f t="shared" ref="M24" si="71">SUM(M25:M27)</f>
        <v>20530</v>
      </c>
      <c r="N24" s="96">
        <f t="shared" ref="N24" si="72">SUM(N25:N27)</f>
        <v>1759273.8877777806</v>
      </c>
      <c r="O24" s="96">
        <f t="shared" ref="O24" si="73">SUM(O25:O27)</f>
        <v>232805.22000000172</v>
      </c>
      <c r="P24" s="96">
        <f t="shared" ref="P24" si="74">SUM(P25:P27)</f>
        <v>1639411.6664276861</v>
      </c>
      <c r="Q24" s="96">
        <f t="shared" ref="Q24:R24" si="75">SUM(Q25:Q27)</f>
        <v>1455205.999324284</v>
      </c>
      <c r="R24" s="96">
        <f t="shared" si="75"/>
        <v>133003.15290849673</v>
      </c>
      <c r="S24" s="96">
        <f t="shared" ref="S24" si="76">SUM(S25:S27)</f>
        <v>457349.97366013087</v>
      </c>
      <c r="T24" s="96">
        <f t="shared" ref="T24" si="77">SUM(T25:T27)</f>
        <v>52339.92</v>
      </c>
      <c r="U24" s="96">
        <f t="shared" ref="U24" si="78">SUM(U25:U27)</f>
        <v>642693.04656862759</v>
      </c>
      <c r="V24" s="96">
        <f t="shared" ref="V24" si="79">SUM(V25:V27)</f>
        <v>69630.017908496739</v>
      </c>
      <c r="W24" s="96">
        <f t="shared" ref="W24" si="80">SUM(W25:W27)</f>
        <v>284673.34366013086</v>
      </c>
      <c r="X24" s="96">
        <f t="shared" ref="X24" si="81">SUM(X25:X27)</f>
        <v>26169.96</v>
      </c>
      <c r="Y24" s="96">
        <f t="shared" ref="Y24" si="82">SUM(Y25:Y27)</f>
        <v>380473.32156862761</v>
      </c>
      <c r="Z24" s="96">
        <f t="shared" ref="Z24" si="83">SUM(Z25:Z27)</f>
        <v>663240.24786061444</v>
      </c>
      <c r="AA24" s="96">
        <f t="shared" ref="AA24" si="84">SUM(AA25:AA27)</f>
        <v>379810.06286061427</v>
      </c>
      <c r="AC24" s="96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2" customFormat="1" ht="24.95" customHeight="1">
      <c r="A25" s="14"/>
      <c r="B25" s="78" t="s">
        <v>41</v>
      </c>
      <c r="C25" s="134">
        <v>7000</v>
      </c>
      <c r="D25" s="134">
        <v>457134</v>
      </c>
      <c r="E25" s="134">
        <v>0</v>
      </c>
      <c r="F25" s="134">
        <v>464134</v>
      </c>
      <c r="G25" s="134">
        <v>39006</v>
      </c>
      <c r="H25" s="135">
        <v>423931</v>
      </c>
      <c r="I25" s="134">
        <v>1275348.2777777787</v>
      </c>
      <c r="J25" s="136">
        <v>0</v>
      </c>
      <c r="K25" s="134">
        <v>59018.500000000036</v>
      </c>
      <c r="L25" s="134">
        <v>1216329.7777777787</v>
      </c>
      <c r="M25" s="134">
        <v>0</v>
      </c>
      <c r="N25" s="134">
        <v>1275348.2777777787</v>
      </c>
      <c r="O25" s="134">
        <v>0</v>
      </c>
      <c r="P25" s="135">
        <v>1255406.2558244339</v>
      </c>
      <c r="Q25" s="137">
        <v>1255406.2558244339</v>
      </c>
      <c r="R25" s="133">
        <v>6256.8829084967365</v>
      </c>
      <c r="S25" s="133">
        <v>111996.7136601308</v>
      </c>
      <c r="T25" s="133">
        <v>0</v>
      </c>
      <c r="U25" s="133">
        <v>118253.59656862754</v>
      </c>
      <c r="V25" s="134">
        <v>6256.8829084967365</v>
      </c>
      <c r="W25" s="134">
        <v>111996.7136601308</v>
      </c>
      <c r="X25" s="134">
        <v>0</v>
      </c>
      <c r="Y25" s="133">
        <v>118253.59656862754</v>
      </c>
      <c r="Z25" s="134">
        <v>100211.97137254916</v>
      </c>
      <c r="AA25" s="134">
        <v>100211.97137254916</v>
      </c>
      <c r="AB25" s="5"/>
      <c r="AC25" s="130"/>
      <c r="AD25" s="131"/>
      <c r="AE25" s="131"/>
      <c r="AF25" s="131"/>
      <c r="AG25" s="131"/>
      <c r="AH25" s="131"/>
      <c r="AI25" s="131"/>
      <c r="AJ25" s="131"/>
      <c r="AK25" s="131"/>
      <c r="AL25" s="13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0" t="s">
        <v>3</v>
      </c>
      <c r="C26" s="25">
        <v>696</v>
      </c>
      <c r="D26" s="25">
        <v>2861</v>
      </c>
      <c r="E26" s="25">
        <v>298</v>
      </c>
      <c r="F26" s="25">
        <v>3855</v>
      </c>
      <c r="G26" s="25">
        <v>2942</v>
      </c>
      <c r="H26" s="26">
        <v>3432</v>
      </c>
      <c r="I26" s="25">
        <v>640412.92000000272</v>
      </c>
      <c r="J26" s="25">
        <v>290746.65000000159</v>
      </c>
      <c r="K26" s="25">
        <v>76271.14000000013</v>
      </c>
      <c r="L26" s="25">
        <v>387124.47000000189</v>
      </c>
      <c r="M26" s="25">
        <v>20530</v>
      </c>
      <c r="N26" s="25">
        <v>483925.61000000202</v>
      </c>
      <c r="O26" s="134">
        <v>232805.22000000172</v>
      </c>
      <c r="P26" s="54">
        <v>381133.47557577275</v>
      </c>
      <c r="Q26" s="55">
        <v>199440.75162137073</v>
      </c>
      <c r="R26" s="118">
        <v>126746.27</v>
      </c>
      <c r="S26" s="118">
        <v>345353.26000000007</v>
      </c>
      <c r="T26" s="118">
        <v>52339.92</v>
      </c>
      <c r="U26" s="118">
        <v>524439.45000000007</v>
      </c>
      <c r="V26" s="35">
        <v>63373.135000000002</v>
      </c>
      <c r="W26" s="35">
        <v>172676.63000000003</v>
      </c>
      <c r="X26" s="35">
        <v>26169.96</v>
      </c>
      <c r="Y26" s="35">
        <v>262219.72500000003</v>
      </c>
      <c r="Z26" s="27">
        <v>563048.51930056524</v>
      </c>
      <c r="AA26" s="27">
        <v>279618.33430056513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60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134">
        <v>0</v>
      </c>
      <c r="P27" s="82">
        <v>2871.9350274795001</v>
      </c>
      <c r="Q27" s="125">
        <v>358.99187847949997</v>
      </c>
      <c r="R27" s="119">
        <v>0</v>
      </c>
      <c r="S27" s="119">
        <v>0</v>
      </c>
      <c r="T27" s="119">
        <v>0</v>
      </c>
      <c r="U27" s="119">
        <v>0</v>
      </c>
      <c r="V27" s="81">
        <v>0</v>
      </c>
      <c r="W27" s="81">
        <v>0</v>
      </c>
      <c r="X27" s="81">
        <v>0</v>
      </c>
      <c r="Y27" s="81">
        <v>0</v>
      </c>
      <c r="Z27" s="26">
        <v>-20.242812499999992</v>
      </c>
      <c r="AA27" s="26">
        <v>-20.242812499999992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08"/>
      <c r="I28" s="3"/>
      <c r="J28" s="3"/>
      <c r="K28" s="3"/>
      <c r="L28" s="3"/>
      <c r="M28" s="3"/>
      <c r="N28" s="3"/>
      <c r="O28" s="3"/>
      <c r="P28" s="3"/>
      <c r="Q28" s="3"/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C28" s="96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08"/>
      <c r="I29" s="19">
        <v>0</v>
      </c>
      <c r="J29" s="19">
        <v>0</v>
      </c>
      <c r="K29" s="19">
        <v>-605942.22</v>
      </c>
      <c r="L29" s="19">
        <v>0</v>
      </c>
      <c r="M29" s="19">
        <v>0</v>
      </c>
      <c r="N29" s="19">
        <v>-605942.22</v>
      </c>
      <c r="O29" s="19">
        <v>-605942.22</v>
      </c>
      <c r="P29" s="19">
        <v>112057.77890110388</v>
      </c>
      <c r="Q29" s="19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C29" s="96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6">
        <f>SUM(C31:C32)</f>
        <v>0</v>
      </c>
      <c r="D30" s="96">
        <f t="shared" ref="D30:I30" si="85">SUM(D31:D32)</f>
        <v>0</v>
      </c>
      <c r="E30" s="96">
        <f t="shared" si="85"/>
        <v>0</v>
      </c>
      <c r="F30" s="96">
        <f t="shared" si="85"/>
        <v>0</v>
      </c>
      <c r="G30" s="96">
        <f t="shared" si="85"/>
        <v>0</v>
      </c>
      <c r="H30" s="108"/>
      <c r="I30" s="96">
        <f t="shared" si="85"/>
        <v>0</v>
      </c>
      <c r="J30" s="96">
        <f t="shared" ref="J30:AA30" si="86">SUM(J31:J32)</f>
        <v>0</v>
      </c>
      <c r="K30" s="96">
        <f t="shared" si="86"/>
        <v>-659206.07999999996</v>
      </c>
      <c r="L30" s="96">
        <f t="shared" si="86"/>
        <v>0</v>
      </c>
      <c r="M30" s="96">
        <f t="shared" si="86"/>
        <v>0</v>
      </c>
      <c r="N30" s="96">
        <f t="shared" si="86"/>
        <v>-659206.07999999996</v>
      </c>
      <c r="O30" s="96">
        <f t="shared" si="86"/>
        <v>-659206.07999999996</v>
      </c>
      <c r="P30" s="96">
        <f t="shared" si="86"/>
        <v>121907.93098901026</v>
      </c>
      <c r="Q30" s="96">
        <f t="shared" si="86"/>
        <v>0</v>
      </c>
      <c r="R30" s="96">
        <f t="shared" si="86"/>
        <v>0</v>
      </c>
      <c r="S30" s="96">
        <f t="shared" si="86"/>
        <v>0</v>
      </c>
      <c r="T30" s="96">
        <f t="shared" si="86"/>
        <v>0</v>
      </c>
      <c r="U30" s="96">
        <f t="shared" si="86"/>
        <v>0</v>
      </c>
      <c r="V30" s="96">
        <f t="shared" si="86"/>
        <v>0</v>
      </c>
      <c r="W30" s="96">
        <f t="shared" si="86"/>
        <v>0</v>
      </c>
      <c r="X30" s="96">
        <f t="shared" si="86"/>
        <v>0</v>
      </c>
      <c r="Y30" s="96">
        <f t="shared" si="86"/>
        <v>0</v>
      </c>
      <c r="Z30" s="96">
        <f t="shared" si="86"/>
        <v>0</v>
      </c>
      <c r="AA30" s="96">
        <f t="shared" si="86"/>
        <v>0</v>
      </c>
      <c r="AC30" s="96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99"/>
      <c r="B31" s="100" t="s">
        <v>47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2"/>
      <c r="I31" s="101">
        <v>0</v>
      </c>
      <c r="J31" s="101">
        <v>0</v>
      </c>
      <c r="K31" s="101">
        <v>-659206.07999999996</v>
      </c>
      <c r="L31" s="101">
        <v>0</v>
      </c>
      <c r="M31" s="101">
        <v>0</v>
      </c>
      <c r="N31" s="101">
        <v>-659206.07999999996</v>
      </c>
      <c r="O31" s="101">
        <v>-659206.07999999996</v>
      </c>
      <c r="P31" s="103">
        <v>121907.93098901026</v>
      </c>
      <c r="Q31" s="126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4"/>
      <c r="B32" s="105" t="s">
        <v>48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2"/>
      <c r="I32" s="101">
        <v>0</v>
      </c>
      <c r="J32" s="101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108"/>
      <c r="I33" s="107">
        <v>0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07">
        <v>0</v>
      </c>
      <c r="Z33" s="107">
        <v>0</v>
      </c>
      <c r="AA33" s="107">
        <v>0</v>
      </c>
      <c r="AC33" s="96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6">
        <f>SUM(C35:C36)</f>
        <v>0</v>
      </c>
      <c r="D34" s="96">
        <f t="shared" ref="D34:I34" si="87">SUM(D35:D36)</f>
        <v>0</v>
      </c>
      <c r="E34" s="96">
        <f t="shared" si="87"/>
        <v>0</v>
      </c>
      <c r="F34" s="96">
        <f t="shared" si="87"/>
        <v>0</v>
      </c>
      <c r="G34" s="96">
        <f t="shared" si="87"/>
        <v>0</v>
      </c>
      <c r="H34" s="108"/>
      <c r="I34" s="96">
        <f t="shared" si="87"/>
        <v>0</v>
      </c>
      <c r="J34" s="96">
        <f t="shared" ref="J34" si="88">SUM(J35:J36)</f>
        <v>0</v>
      </c>
      <c r="K34" s="96">
        <f t="shared" ref="K34" si="89">SUM(K35:K36)</f>
        <v>0</v>
      </c>
      <c r="L34" s="96">
        <f t="shared" ref="L34" si="90">SUM(L35:L36)</f>
        <v>0</v>
      </c>
      <c r="M34" s="96">
        <f t="shared" ref="M34" si="91">SUM(M35:M36)</f>
        <v>0</v>
      </c>
      <c r="N34" s="96">
        <f t="shared" ref="N34" si="92">SUM(N35:N36)</f>
        <v>0</v>
      </c>
      <c r="O34" s="96">
        <f t="shared" ref="O34" si="93">SUM(O35:O36)</f>
        <v>0</v>
      </c>
      <c r="P34" s="96">
        <f t="shared" ref="P34" si="94">SUM(P35:P36)</f>
        <v>0</v>
      </c>
      <c r="Q34" s="96">
        <f t="shared" ref="Q34" si="95">SUM(Q35:Q36)</f>
        <v>0</v>
      </c>
      <c r="R34" s="96">
        <f t="shared" ref="R34:AA34" si="96">SUM(R35:R36)</f>
        <v>0</v>
      </c>
      <c r="S34" s="96">
        <f t="shared" si="96"/>
        <v>0</v>
      </c>
      <c r="T34" s="96">
        <f t="shared" si="96"/>
        <v>0</v>
      </c>
      <c r="U34" s="96">
        <f t="shared" si="96"/>
        <v>0</v>
      </c>
      <c r="V34" s="96">
        <f t="shared" si="96"/>
        <v>0</v>
      </c>
      <c r="W34" s="96">
        <f t="shared" si="96"/>
        <v>0</v>
      </c>
      <c r="X34" s="96">
        <f t="shared" si="96"/>
        <v>0</v>
      </c>
      <c r="Y34" s="96">
        <f t="shared" si="96"/>
        <v>0</v>
      </c>
      <c r="Z34" s="96">
        <f t="shared" si="96"/>
        <v>0</v>
      </c>
      <c r="AA34" s="96">
        <f t="shared" si="96"/>
        <v>0</v>
      </c>
      <c r="AC34" s="96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/>
      <c r="D35" s="30"/>
      <c r="E35" s="30"/>
      <c r="F35" s="30"/>
      <c r="G35" s="30"/>
      <c r="H35" s="22"/>
      <c r="I35" s="30"/>
      <c r="J35" s="30"/>
      <c r="K35" s="30"/>
      <c r="L35" s="30"/>
      <c r="M35" s="30"/>
      <c r="N35" s="30"/>
      <c r="O35" s="30"/>
      <c r="P35" s="44"/>
      <c r="Q35" s="45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/>
      <c r="D36" s="24"/>
      <c r="E36" s="24"/>
      <c r="F36" s="24"/>
      <c r="G36" s="24"/>
      <c r="H36" s="23"/>
      <c r="I36" s="24"/>
      <c r="J36" s="24"/>
      <c r="K36" s="24"/>
      <c r="L36" s="24"/>
      <c r="M36" s="24"/>
      <c r="N36" s="24"/>
      <c r="O36" s="24"/>
      <c r="P36" s="60"/>
      <c r="Q36" s="61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6">
        <v>722</v>
      </c>
      <c r="D37" s="3">
        <v>3</v>
      </c>
      <c r="E37" s="3">
        <v>0</v>
      </c>
      <c r="F37" s="3">
        <v>725</v>
      </c>
      <c r="G37" s="3">
        <v>113</v>
      </c>
      <c r="H37" s="108"/>
      <c r="I37" s="107">
        <v>211714.05999999985</v>
      </c>
      <c r="J37" s="3">
        <v>183692.12000000011</v>
      </c>
      <c r="K37" s="3">
        <v>179254.72999999984</v>
      </c>
      <c r="L37" s="3">
        <v>878.78</v>
      </c>
      <c r="M37" s="3">
        <v>0</v>
      </c>
      <c r="N37" s="3">
        <v>180133.50999999983</v>
      </c>
      <c r="O37" s="3">
        <v>157606.24000000025</v>
      </c>
      <c r="P37" s="3">
        <v>185430.12432307235</v>
      </c>
      <c r="Q37" s="3">
        <v>23915.912447172101</v>
      </c>
      <c r="R37" s="107">
        <v>0</v>
      </c>
      <c r="S37" s="107">
        <v>0</v>
      </c>
      <c r="T37" s="107">
        <v>0</v>
      </c>
      <c r="U37" s="107">
        <v>0</v>
      </c>
      <c r="V37" s="3">
        <v>0</v>
      </c>
      <c r="W37" s="3">
        <v>0</v>
      </c>
      <c r="X37" s="3">
        <v>0</v>
      </c>
      <c r="Y37" s="3">
        <v>0</v>
      </c>
      <c r="Z37" s="3">
        <v>1916.6987569999787</v>
      </c>
      <c r="AA37" s="3">
        <v>-270.80124300002126</v>
      </c>
      <c r="AC37" s="96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6">
        <v>958</v>
      </c>
      <c r="D38" s="3">
        <v>4037</v>
      </c>
      <c r="E38" s="3">
        <v>271</v>
      </c>
      <c r="F38" s="3">
        <v>5266</v>
      </c>
      <c r="G38" s="3">
        <v>1259</v>
      </c>
      <c r="H38" s="108"/>
      <c r="I38" s="107">
        <v>3213658.1400000039</v>
      </c>
      <c r="J38" s="3">
        <v>2152042.4270000006</v>
      </c>
      <c r="K38" s="3">
        <v>584975.02999999991</v>
      </c>
      <c r="L38" s="3">
        <v>2404738.3799999952</v>
      </c>
      <c r="M38" s="3">
        <v>101262.61999999991</v>
      </c>
      <c r="N38" s="3">
        <v>3090976.0299999951</v>
      </c>
      <c r="O38" s="3">
        <v>2110197.3630000004</v>
      </c>
      <c r="P38" s="3">
        <v>3080985.5391120603</v>
      </c>
      <c r="Q38" s="3">
        <v>1036804.6039852295</v>
      </c>
      <c r="R38" s="107">
        <v>138105.28</v>
      </c>
      <c r="S38" s="107">
        <v>2437989.9900000002</v>
      </c>
      <c r="T38" s="107">
        <v>7000</v>
      </c>
      <c r="U38" s="107">
        <v>2583095.27</v>
      </c>
      <c r="V38" s="3">
        <v>49507.084963000001</v>
      </c>
      <c r="W38" s="3">
        <v>854677.40150000015</v>
      </c>
      <c r="X38" s="3">
        <v>2100</v>
      </c>
      <c r="Y38" s="3">
        <v>906284.48646300007</v>
      </c>
      <c r="Z38" s="3">
        <v>2538499.2591989948</v>
      </c>
      <c r="AA38" s="3">
        <v>886181.87766199466</v>
      </c>
      <c r="AC38" s="96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6">
        <v>4</v>
      </c>
      <c r="D39" s="3">
        <v>0</v>
      </c>
      <c r="E39" s="3">
        <v>0</v>
      </c>
      <c r="F39" s="3">
        <v>4</v>
      </c>
      <c r="G39" s="3">
        <v>4</v>
      </c>
      <c r="H39" s="108"/>
      <c r="I39" s="107">
        <v>1636.89</v>
      </c>
      <c r="J39" s="3">
        <v>1452.17</v>
      </c>
      <c r="K39" s="3">
        <v>1636.89</v>
      </c>
      <c r="L39" s="3">
        <v>0</v>
      </c>
      <c r="M39" s="3">
        <v>0</v>
      </c>
      <c r="N39" s="3">
        <v>1636.89</v>
      </c>
      <c r="O39" s="3">
        <v>1284.79</v>
      </c>
      <c r="P39" s="3">
        <v>806.71000000000015</v>
      </c>
      <c r="Q39" s="3">
        <v>234.13000000000022</v>
      </c>
      <c r="R39" s="107"/>
      <c r="S39" s="107"/>
      <c r="T39" s="107"/>
      <c r="U39" s="107"/>
      <c r="V39" s="3"/>
      <c r="W39" s="3"/>
      <c r="X39" s="3"/>
      <c r="Y39" s="3"/>
      <c r="Z39" s="3">
        <v>17.605000000000008</v>
      </c>
      <c r="AA39" s="3">
        <v>17.605000000000008</v>
      </c>
      <c r="AC39" s="96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6">
        <f>SUM(C41:C43)</f>
        <v>144</v>
      </c>
      <c r="D40" s="96">
        <f t="shared" ref="D40:I40" si="97">SUM(D41:D43)</f>
        <v>2</v>
      </c>
      <c r="E40" s="96">
        <f t="shared" si="97"/>
        <v>0</v>
      </c>
      <c r="F40" s="96">
        <f t="shared" si="97"/>
        <v>146</v>
      </c>
      <c r="G40" s="96">
        <f t="shared" si="97"/>
        <v>67</v>
      </c>
      <c r="H40" s="108"/>
      <c r="I40" s="96">
        <f t="shared" si="97"/>
        <v>200151</v>
      </c>
      <c r="J40" s="96">
        <f t="shared" ref="J40" si="98">SUM(J41:J43)</f>
        <v>66366.209999999992</v>
      </c>
      <c r="K40" s="96">
        <f t="shared" ref="K40" si="99">SUM(K41:K43)</f>
        <v>151051</v>
      </c>
      <c r="L40" s="96">
        <f t="shared" ref="L40" si="100">SUM(L41:L43)</f>
        <v>200</v>
      </c>
      <c r="M40" s="96">
        <f t="shared" ref="M40" si="101">SUM(M41:M43)</f>
        <v>0</v>
      </c>
      <c r="N40" s="96">
        <f t="shared" ref="N40" si="102">SUM(N41:N43)</f>
        <v>151251</v>
      </c>
      <c r="O40" s="96">
        <f t="shared" ref="O40" si="103">SUM(O41:O43)</f>
        <v>66366.19</v>
      </c>
      <c r="P40" s="96">
        <f t="shared" ref="P40" si="104">SUM(P41:P43)</f>
        <v>201988.61449078767</v>
      </c>
      <c r="Q40" s="96">
        <f t="shared" ref="Q40" si="105">SUM(Q41:Q43)</f>
        <v>115561.9560884877</v>
      </c>
      <c r="R40" s="96">
        <f t="shared" ref="R40" si="106">SUM(R41:R43)</f>
        <v>335927.57</v>
      </c>
      <c r="S40" s="96">
        <f t="shared" ref="S40" si="107">SUM(S41:S43)</f>
        <v>0</v>
      </c>
      <c r="T40" s="96">
        <f t="shared" ref="T40" si="108">SUM(T41:T43)</f>
        <v>0</v>
      </c>
      <c r="U40" s="96">
        <f t="shared" ref="U40" si="109">SUM(U41:U43)</f>
        <v>335927.57</v>
      </c>
      <c r="V40" s="96">
        <f t="shared" ref="V40" si="110">SUM(V41:V43)</f>
        <v>167963.785</v>
      </c>
      <c r="W40" s="96">
        <f t="shared" ref="W40" si="111">SUM(W41:W43)</f>
        <v>0</v>
      </c>
      <c r="X40" s="96">
        <f t="shared" ref="X40" si="112">SUM(X41:X43)</f>
        <v>0</v>
      </c>
      <c r="Y40" s="96">
        <f t="shared" ref="Y40" si="113">SUM(Y41:Y43)</f>
        <v>167963.785</v>
      </c>
      <c r="Z40" s="96">
        <f t="shared" ref="Z40" si="114">SUM(Z41:Z43)</f>
        <v>81400.607677599823</v>
      </c>
      <c r="AA40" s="96">
        <f t="shared" ref="AA40" si="115">SUM(AA41:AA43)</f>
        <v>39146.682677599681</v>
      </c>
      <c r="AC40" s="96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45">
      <c r="A41" s="10"/>
      <c r="B41" s="83" t="s">
        <v>58</v>
      </c>
      <c r="C41" s="85">
        <v>1</v>
      </c>
      <c r="D41" s="85">
        <v>0</v>
      </c>
      <c r="E41" s="85">
        <v>0</v>
      </c>
      <c r="F41" s="85">
        <v>1</v>
      </c>
      <c r="G41" s="85">
        <v>1</v>
      </c>
      <c r="H41" s="87"/>
      <c r="I41" s="85">
        <v>8000</v>
      </c>
      <c r="J41" s="85">
        <v>4000</v>
      </c>
      <c r="K41" s="85">
        <v>8000</v>
      </c>
      <c r="L41" s="85">
        <v>0</v>
      </c>
      <c r="M41" s="85">
        <v>0</v>
      </c>
      <c r="N41" s="85">
        <v>8000</v>
      </c>
      <c r="O41" s="85">
        <v>4000</v>
      </c>
      <c r="P41" s="86">
        <v>3989.0456164320003</v>
      </c>
      <c r="Q41" s="127">
        <v>828.50821093200011</v>
      </c>
      <c r="R41" s="124">
        <v>0</v>
      </c>
      <c r="S41" s="124">
        <v>0</v>
      </c>
      <c r="T41" s="124">
        <v>0</v>
      </c>
      <c r="U41" s="124">
        <v>0</v>
      </c>
      <c r="V41" s="88">
        <v>0</v>
      </c>
      <c r="W41" s="88">
        <v>0</v>
      </c>
      <c r="X41" s="88">
        <v>0</v>
      </c>
      <c r="Y41" s="88">
        <v>0</v>
      </c>
      <c r="Z41" s="27">
        <v>200</v>
      </c>
      <c r="AA41" s="27">
        <v>200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0" t="s">
        <v>59</v>
      </c>
      <c r="C42" s="25">
        <v>134</v>
      </c>
      <c r="D42" s="25">
        <v>2</v>
      </c>
      <c r="E42" s="25">
        <v>0</v>
      </c>
      <c r="F42" s="25">
        <v>136</v>
      </c>
      <c r="G42" s="25">
        <v>60</v>
      </c>
      <c r="H42" s="87"/>
      <c r="I42" s="25">
        <v>151208</v>
      </c>
      <c r="J42" s="25">
        <v>42074.669999999991</v>
      </c>
      <c r="K42" s="25">
        <v>102108</v>
      </c>
      <c r="L42" s="25">
        <v>200</v>
      </c>
      <c r="M42" s="25">
        <v>0</v>
      </c>
      <c r="N42" s="25">
        <v>102308</v>
      </c>
      <c r="O42" s="25">
        <v>42074.65</v>
      </c>
      <c r="P42" s="54">
        <v>168737.34356804498</v>
      </c>
      <c r="Q42" s="55">
        <v>99810.064696344984</v>
      </c>
      <c r="R42" s="118">
        <v>302927.57</v>
      </c>
      <c r="S42" s="118">
        <v>0</v>
      </c>
      <c r="T42" s="118">
        <v>0</v>
      </c>
      <c r="U42" s="118">
        <v>302927.57</v>
      </c>
      <c r="V42" s="88">
        <v>151463.785</v>
      </c>
      <c r="W42" s="88">
        <v>0</v>
      </c>
      <c r="X42" s="88">
        <v>0</v>
      </c>
      <c r="Y42" s="88">
        <v>151463.785</v>
      </c>
      <c r="Z42" s="27">
        <v>47475.409180549817</v>
      </c>
      <c r="AA42" s="27">
        <v>21721.484180549684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4" t="s">
        <v>60</v>
      </c>
      <c r="C43" s="27">
        <v>9</v>
      </c>
      <c r="D43" s="27">
        <v>0</v>
      </c>
      <c r="E43" s="27">
        <v>0</v>
      </c>
      <c r="F43" s="27">
        <v>9</v>
      </c>
      <c r="G43" s="27">
        <v>6</v>
      </c>
      <c r="H43" s="87"/>
      <c r="I43" s="27">
        <v>40943</v>
      </c>
      <c r="J43" s="27">
        <v>20291.54</v>
      </c>
      <c r="K43" s="27">
        <v>40943</v>
      </c>
      <c r="L43" s="27">
        <v>0</v>
      </c>
      <c r="M43" s="27">
        <v>0</v>
      </c>
      <c r="N43" s="27">
        <v>40943</v>
      </c>
      <c r="O43" s="27">
        <v>20291.54</v>
      </c>
      <c r="P43" s="38">
        <v>29262.225306310702</v>
      </c>
      <c r="Q43" s="39">
        <v>14923.383181210702</v>
      </c>
      <c r="R43" s="114">
        <v>33000</v>
      </c>
      <c r="S43" s="114">
        <v>0</v>
      </c>
      <c r="T43" s="114">
        <v>0</v>
      </c>
      <c r="U43" s="114">
        <v>33000</v>
      </c>
      <c r="V43" s="88">
        <v>16500</v>
      </c>
      <c r="W43" s="88">
        <v>0</v>
      </c>
      <c r="X43" s="88">
        <v>0</v>
      </c>
      <c r="Y43" s="88">
        <v>16500</v>
      </c>
      <c r="Z43" s="88">
        <v>33725.198497049998</v>
      </c>
      <c r="AA43" s="88">
        <v>17225.198497049998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08"/>
      <c r="I44" s="3"/>
      <c r="J44" s="3"/>
      <c r="K44" s="3"/>
      <c r="L44" s="3"/>
      <c r="M44" s="3"/>
      <c r="N44" s="3"/>
      <c r="O44" s="3"/>
      <c r="P44" s="3"/>
      <c r="Q44" s="3"/>
      <c r="R44" s="107"/>
      <c r="S44" s="107"/>
      <c r="T44" s="107"/>
      <c r="U44" s="107"/>
      <c r="V44" s="3"/>
      <c r="W44" s="3"/>
      <c r="X44" s="3"/>
      <c r="Y44" s="3"/>
      <c r="Z44" s="29"/>
      <c r="AA44" s="29"/>
      <c r="AC44" s="96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6">
        <f>SUM(C46:C48)</f>
        <v>1352</v>
      </c>
      <c r="D45" s="96">
        <f t="shared" ref="D45:I45" si="116">SUM(D46:D48)</f>
        <v>1126</v>
      </c>
      <c r="E45" s="96">
        <f t="shared" si="116"/>
        <v>0</v>
      </c>
      <c r="F45" s="96">
        <f t="shared" si="116"/>
        <v>2478</v>
      </c>
      <c r="G45" s="96">
        <f t="shared" si="116"/>
        <v>2205</v>
      </c>
      <c r="H45" s="108"/>
      <c r="I45" s="96">
        <f t="shared" si="116"/>
        <v>757699.51</v>
      </c>
      <c r="J45" s="96">
        <f t="shared" ref="J45" si="117">SUM(J46:J48)</f>
        <v>324108.7</v>
      </c>
      <c r="K45" s="96">
        <f t="shared" ref="K45" si="118">SUM(K46:K48)</f>
        <v>557396.76000000013</v>
      </c>
      <c r="L45" s="96">
        <f t="shared" ref="L45" si="119">SUM(L46:L48)</f>
        <v>158986.34</v>
      </c>
      <c r="M45" s="96">
        <f t="shared" ref="M45" si="120">SUM(M46:M48)</f>
        <v>0</v>
      </c>
      <c r="N45" s="96">
        <f t="shared" ref="N45" si="121">SUM(N46:N48)</f>
        <v>716383.10000000009</v>
      </c>
      <c r="O45" s="96">
        <f t="shared" ref="O45" si="122">SUM(O46:O48)</f>
        <v>321513.21000000002</v>
      </c>
      <c r="P45" s="96">
        <f t="shared" ref="P45" si="123">SUM(P46:P48)</f>
        <v>612642.30144674913</v>
      </c>
      <c r="Q45" s="96">
        <f t="shared" ref="Q45" si="124">SUM(Q46:Q48)</f>
        <v>394955.97281074902</v>
      </c>
      <c r="R45" s="96">
        <f t="shared" ref="R45" si="125">SUM(R46:R48)</f>
        <v>41356.21</v>
      </c>
      <c r="S45" s="96">
        <f t="shared" ref="S45" si="126">SUM(S46:S48)</f>
        <v>0</v>
      </c>
      <c r="T45" s="96">
        <f t="shared" ref="T45" si="127">SUM(T46:T48)</f>
        <v>0</v>
      </c>
      <c r="U45" s="96">
        <f t="shared" ref="U45" si="128">SUM(U46:U48)</f>
        <v>41356.21</v>
      </c>
      <c r="V45" s="96">
        <f t="shared" ref="V45" si="129">SUM(V46:V48)</f>
        <v>28067.241999999998</v>
      </c>
      <c r="W45" s="96">
        <f t="shared" ref="W45" si="130">SUM(W46:W48)</f>
        <v>0</v>
      </c>
      <c r="X45" s="96">
        <f t="shared" ref="X45" si="131">SUM(X46:X48)</f>
        <v>0</v>
      </c>
      <c r="Y45" s="96">
        <f t="shared" ref="Y45" si="132">SUM(Y46:Y48)</f>
        <v>28067.241999999998</v>
      </c>
      <c r="Z45" s="96">
        <f t="shared" ref="Z45" si="133">SUM(Z46:Z48)</f>
        <v>127469.90544454998</v>
      </c>
      <c r="AA45" s="96">
        <f t="shared" ref="AA45" si="134">SUM(AA46:AA48)</f>
        <v>81358.457444549975</v>
      </c>
      <c r="AC45" s="96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89" t="s">
        <v>64</v>
      </c>
      <c r="C46" s="25">
        <v>703</v>
      </c>
      <c r="D46" s="25">
        <v>951</v>
      </c>
      <c r="E46" s="25">
        <v>0</v>
      </c>
      <c r="F46" s="25">
        <v>1654</v>
      </c>
      <c r="G46" s="25">
        <v>1534</v>
      </c>
      <c r="H46" s="87"/>
      <c r="I46" s="25">
        <v>393645.19</v>
      </c>
      <c r="J46" s="25">
        <v>63668.71</v>
      </c>
      <c r="K46" s="25">
        <v>233038.94000000003</v>
      </c>
      <c r="L46" s="25">
        <v>142011.43</v>
      </c>
      <c r="M46" s="25">
        <v>0</v>
      </c>
      <c r="N46" s="25">
        <v>375050.37</v>
      </c>
      <c r="O46" s="25">
        <v>61238.420000000006</v>
      </c>
      <c r="P46" s="54">
        <v>328299.24949663354</v>
      </c>
      <c r="Q46" s="140">
        <v>307689.2899456335</v>
      </c>
      <c r="R46" s="114">
        <v>39956.21</v>
      </c>
      <c r="S46" s="114">
        <v>0</v>
      </c>
      <c r="T46" s="114">
        <v>0</v>
      </c>
      <c r="U46" s="114">
        <v>39956.21</v>
      </c>
      <c r="V46" s="88">
        <v>27647.241999999998</v>
      </c>
      <c r="W46" s="88">
        <v>0</v>
      </c>
      <c r="X46" s="88">
        <v>0</v>
      </c>
      <c r="Y46" s="88">
        <v>27647.241999999998</v>
      </c>
      <c r="Z46" s="27">
        <v>111321.37234944999</v>
      </c>
      <c r="AA46" s="27">
        <v>66189.924349449982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0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7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37">
        <v>0</v>
      </c>
      <c r="R47" s="114">
        <v>0</v>
      </c>
      <c r="S47" s="114">
        <v>0</v>
      </c>
      <c r="T47" s="114">
        <v>0</v>
      </c>
      <c r="U47" s="114">
        <v>0</v>
      </c>
      <c r="V47" s="88">
        <v>0</v>
      </c>
      <c r="W47" s="88">
        <v>0</v>
      </c>
      <c r="X47" s="88">
        <v>0</v>
      </c>
      <c r="Y47" s="88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1" t="s">
        <v>66</v>
      </c>
      <c r="C48" s="27">
        <v>649</v>
      </c>
      <c r="D48" s="27">
        <v>175</v>
      </c>
      <c r="E48" s="27">
        <v>0</v>
      </c>
      <c r="F48" s="27">
        <v>824</v>
      </c>
      <c r="G48" s="27">
        <v>671</v>
      </c>
      <c r="H48" s="87"/>
      <c r="I48" s="27">
        <v>364054.32</v>
      </c>
      <c r="J48" s="27">
        <v>260439.99000000002</v>
      </c>
      <c r="K48" s="27">
        <v>324357.82000000007</v>
      </c>
      <c r="L48" s="27">
        <v>16974.91</v>
      </c>
      <c r="M48" s="27">
        <v>0</v>
      </c>
      <c r="N48" s="27">
        <v>341332.73000000004</v>
      </c>
      <c r="O48" s="27">
        <v>260274.79</v>
      </c>
      <c r="P48" s="38">
        <v>284343.05195011554</v>
      </c>
      <c r="Q48" s="137">
        <v>87266.682865115523</v>
      </c>
      <c r="R48" s="114">
        <v>1400</v>
      </c>
      <c r="S48" s="114">
        <v>0</v>
      </c>
      <c r="T48" s="114">
        <v>0</v>
      </c>
      <c r="U48" s="114">
        <v>1400</v>
      </c>
      <c r="V48" s="88">
        <v>420.00000000000011</v>
      </c>
      <c r="W48" s="88">
        <v>0</v>
      </c>
      <c r="X48" s="88">
        <v>0</v>
      </c>
      <c r="Y48" s="88">
        <v>420.00000000000011</v>
      </c>
      <c r="Z48" s="27">
        <v>16148.533095099998</v>
      </c>
      <c r="AA48" s="27">
        <v>15168.533095099998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6"/>
      <c r="D49" s="3"/>
      <c r="E49" s="3"/>
      <c r="F49" s="3"/>
      <c r="G49" s="3"/>
      <c r="H49" s="108"/>
      <c r="I49" s="107"/>
      <c r="J49" s="3"/>
      <c r="K49" s="3"/>
      <c r="L49" s="3"/>
      <c r="M49" s="3"/>
      <c r="N49" s="3"/>
      <c r="O49" s="3"/>
      <c r="P49" s="3"/>
      <c r="Q49" s="3"/>
      <c r="R49" s="107"/>
      <c r="S49" s="107"/>
      <c r="T49" s="107"/>
      <c r="U49" s="107"/>
      <c r="V49" s="3"/>
      <c r="W49" s="3"/>
      <c r="X49" s="3"/>
      <c r="Y49" s="3"/>
      <c r="Z49" s="3"/>
      <c r="AA49" s="3"/>
      <c r="AC49" s="96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63" t="s">
        <v>68</v>
      </c>
      <c r="B50" s="264"/>
      <c r="C50" s="96">
        <f>C11+C16+C17+C20+C21+C24+C28+C29+C30+C33+C34+C37+C38+C39+C40+C44+C45+C49</f>
        <v>36295</v>
      </c>
      <c r="D50" s="96">
        <f t="shared" ref="D50:I50" si="135">D11+D16+D17+D20+D21+D24+D28+D29+D30+D33+D34+D37+D38+D39+D40+D44+D45+D49</f>
        <v>471124</v>
      </c>
      <c r="E50" s="96">
        <f t="shared" si="135"/>
        <v>4585</v>
      </c>
      <c r="F50" s="96">
        <f t="shared" si="135"/>
        <v>512004</v>
      </c>
      <c r="G50" s="96">
        <f t="shared" si="135"/>
        <v>72450</v>
      </c>
      <c r="H50" s="108">
        <v>0</v>
      </c>
      <c r="I50" s="96">
        <f t="shared" si="135"/>
        <v>15793311.667777436</v>
      </c>
      <c r="J50" s="96">
        <f t="shared" ref="J50" si="136">J11+J16+J17+J20+J21+J24+J28+J29+J30+J33+J34+J37+J38+J39+J40+J44+J45+J49</f>
        <v>4648267.9670000039</v>
      </c>
      <c r="K50" s="96">
        <f t="shared" ref="K50" si="137">K11+K16+K17+K20+K21+K24+K28+K29+K30+K33+K34+K37+K38+K39+K40+K44+K45+K49</f>
        <v>4715359.0599997276</v>
      </c>
      <c r="L50" s="96">
        <f t="shared" ref="L50" si="138">L11+L16+L17+L20+L21+L24+L28+L29+L30+L33+L34+L37+L38+L39+L40+L44+L45+L49</f>
        <v>6443980.0777777806</v>
      </c>
      <c r="M50" s="96">
        <f t="shared" ref="M50" si="139">M11+M16+M17+M20+M21+M24+M28+M29+M30+M33+M34+M37+M38+M39+M40+M44+M45+M49</f>
        <v>1018814.8600000064</v>
      </c>
      <c r="N50" s="96">
        <f t="shared" ref="N50" si="140">N11+N16+N17+N20+N21+N24+N28+N29+N30+N33+N34+N37+N38+N39+N40+N44+N45+N49</f>
        <v>12178153.997777514</v>
      </c>
      <c r="O50" s="96">
        <f t="shared" ref="O50" si="141">O11+O16+O17+O20+O21+O24+O28+O29+O30+O33+O34+O37+O38+O39+O40+O44+O45+O49</f>
        <v>2916136.9430000042</v>
      </c>
      <c r="P50" s="96">
        <f>P11+P16+P17+P20+P21+P24+P28+P29+P30+P33+P34+P37+P38+P39+P40+P44+P45+P49</f>
        <v>12807052.423436323</v>
      </c>
      <c r="Q50" s="96">
        <f t="shared" ref="Q50" si="142">Q11+Q16+Q17+Q20+Q21+Q24+Q28+Q29+Q30+Q33+Q34+Q37+Q38+Q39+Q40+Q44+Q45+Q49</f>
        <v>8920807.7832178753</v>
      </c>
      <c r="R50" s="96">
        <f>R11+R16+R17+R20+R21+R24+R28+R29+R30+R33+R34+R37+R38+R39+R40+R44+R45+R49</f>
        <v>3699457.3329084711</v>
      </c>
      <c r="S50" s="96">
        <f t="shared" ref="S50" si="143">S11+S16+S17+S20+S21+S24+S28+S29+S30+S33+S34+S37+S38+S39+S40+S44+S45+S49</f>
        <v>4618740.7236601319</v>
      </c>
      <c r="T50" s="96">
        <f t="shared" ref="T50" si="144">T11+T16+T17+T20+T21+T24+T28+T29+T30+T33+T34+T37+T38+T39+T40+T44+T45+T49</f>
        <v>1218146.0299999993</v>
      </c>
      <c r="U50" s="96">
        <f t="shared" ref="U50" si="145">U11+U16+U17+U20+U21+U24+U28+U29+U30+U33+U34+U37+U38+U39+U40+U44+U45+U49</f>
        <v>9536344.0865686052</v>
      </c>
      <c r="V50" s="96">
        <f t="shared" ref="V50" si="146">V11+V16+V17+V20+V21+V24+V28+V29+V30+V33+V34+V37+V38+V39+V40+V44+V45+V49</f>
        <v>3177456.1248714719</v>
      </c>
      <c r="W50" s="96">
        <f t="shared" ref="W50" si="147">W11+W16+W17+W20+W21+W24+W28+W29+W30+W33+W34+W37+W38+W39+W40+W44+W45+W49</f>
        <v>2016856.8051601318</v>
      </c>
      <c r="X50" s="96">
        <f t="shared" ref="X50" si="148">X11+X16+X17+X20+X21+X24+X28+X29+X30+X33+X34+X37+X38+X39+X40+X44+X45+X49</f>
        <v>835984.31999999937</v>
      </c>
      <c r="Y50" s="96">
        <f t="shared" ref="Y50" si="149">Y11+Y16+Y17+Y20+Y21+Y24+Y28+Y29+Y30+Y33+Y34+Y37+Y38+Y39+Y40+Y44+Y45+Y49</f>
        <v>6030297.2500316026</v>
      </c>
      <c r="Z50" s="96">
        <f t="shared" ref="Z50" si="150">Z11+Z16+Z17+Z20+Z21+Z24+Z28+Z29+Z30+Z33+Z34+Z37+Z38+Z39+Z40+Z44+Z45+Z49</f>
        <v>9319462.1378725395</v>
      </c>
      <c r="AA50" s="96">
        <f t="shared" ref="AA50" si="151">AA11+AA16+AA17+AA20+AA21+AA24+AA28+AA29+AA30+AA33+AA34+AA37+AA38+AA39+AA40+AA44+AA45+AA49</f>
        <v>6298764.933335539</v>
      </c>
      <c r="AC50" s="96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2" customFormat="1" ht="47.25" customHeight="1">
      <c r="A51" s="141"/>
      <c r="B51" s="141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</row>
    <row r="52" spans="1:38" s="111" customFormat="1">
      <c r="A52" s="109"/>
      <c r="B52" s="109"/>
      <c r="C52" s="109"/>
      <c r="D52" s="109"/>
      <c r="E52" s="109"/>
      <c r="F52" s="110"/>
      <c r="G52" s="109"/>
      <c r="H52" s="109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38">
      <c r="A53"/>
      <c r="B53"/>
      <c r="C53"/>
      <c r="D53"/>
      <c r="E53"/>
      <c r="F53" s="138"/>
      <c r="G53"/>
      <c r="H53"/>
      <c r="N53" s="65"/>
      <c r="Y53" s="65"/>
      <c r="Z53" s="65"/>
      <c r="AA53" s="65"/>
    </row>
    <row r="54" spans="1:38">
      <c r="A54"/>
      <c r="B54"/>
      <c r="C54"/>
      <c r="D54"/>
      <c r="E54"/>
      <c r="F54" s="139"/>
      <c r="G54"/>
      <c r="H54"/>
      <c r="N54" s="65"/>
      <c r="Y54" s="71"/>
    </row>
    <row r="55" spans="1:38">
      <c r="A55"/>
      <c r="B55"/>
      <c r="C55"/>
      <c r="D55"/>
      <c r="E55"/>
      <c r="F55" s="139"/>
      <c r="G55"/>
      <c r="H55" s="139"/>
      <c r="Y55" s="65"/>
    </row>
    <row r="56" spans="1:38">
      <c r="A56"/>
      <c r="B56"/>
      <c r="C56"/>
      <c r="D56"/>
      <c r="E56"/>
      <c r="F56" s="13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AA9:AA10"/>
    <mergeCell ref="R8:Y8"/>
    <mergeCell ref="V9:Y9"/>
    <mergeCell ref="H8:H10"/>
    <mergeCell ref="I8:J8"/>
    <mergeCell ref="I9:I10"/>
    <mergeCell ref="J9:J10"/>
    <mergeCell ref="K8:O8"/>
    <mergeCell ref="K9:N9"/>
    <mergeCell ref="A8:A10"/>
    <mergeCell ref="B8:B10"/>
    <mergeCell ref="C9:F9"/>
    <mergeCell ref="C8:G8"/>
    <mergeCell ref="P8:Q8"/>
    <mergeCell ref="P9:P10"/>
    <mergeCell ref="Q9:Q10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2022-03-10T05:54:24Z</dcterms:modified>
</cp:coreProperties>
</file>