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2\1Q\"/>
    </mc:Choice>
  </mc:AlternateContent>
  <bookViews>
    <workbookView xWindow="0" yWindow="0" windowWidth="23040" windowHeight="9195" tabRatio="929"/>
  </bookViews>
  <sheets>
    <sheet name="IS" sheetId="35" r:id="rId1"/>
    <sheet name="BS" sheetId="34" r:id="rId2"/>
    <sheet name="Insurance-Reinsurance" sheetId="21" r:id="rId3"/>
  </sheets>
  <externalReferences>
    <externalReference r:id="rId4"/>
  </externalReference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F70" i="35" l="1"/>
  <c r="F68" i="35"/>
  <c r="F66" i="35"/>
  <c r="F65" i="35"/>
  <c r="F64" i="35"/>
  <c r="F59" i="35"/>
  <c r="E59" i="35"/>
  <c r="F58" i="35"/>
  <c r="E58" i="35"/>
  <c r="F57" i="35"/>
  <c r="E57" i="35"/>
  <c r="F56" i="35"/>
  <c r="E56" i="35"/>
  <c r="F55" i="35"/>
  <c r="E55" i="35"/>
  <c r="F54" i="35"/>
  <c r="E54" i="35"/>
  <c r="E61" i="35" s="1"/>
  <c r="F53" i="35"/>
  <c r="E53" i="35"/>
  <c r="F52" i="35"/>
  <c r="F61" i="35" s="1"/>
  <c r="F49" i="35"/>
  <c r="E49" i="35"/>
  <c r="F40" i="35"/>
  <c r="E40" i="35"/>
  <c r="F38" i="35"/>
  <c r="E38" i="35"/>
  <c r="F31" i="35"/>
  <c r="F30" i="35"/>
  <c r="F35" i="35" s="1"/>
  <c r="E35" i="35"/>
  <c r="F26" i="35"/>
  <c r="F25" i="35"/>
  <c r="F29" i="35" s="1"/>
  <c r="E29" i="35"/>
  <c r="F21" i="35"/>
  <c r="F15" i="35"/>
  <c r="F14" i="35"/>
  <c r="F19" i="35" s="1"/>
  <c r="E19" i="35"/>
  <c r="F10" i="35"/>
  <c r="F9" i="35"/>
  <c r="F13" i="35" s="1"/>
  <c r="E13" i="35"/>
  <c r="F49" i="34"/>
  <c r="E49" i="34"/>
  <c r="F39" i="34"/>
  <c r="F37" i="34"/>
  <c r="F36" i="34"/>
  <c r="F35" i="34"/>
  <c r="F34" i="34"/>
  <c r="F33" i="34"/>
  <c r="F31" i="34"/>
  <c r="F30" i="34"/>
  <c r="E40" i="34"/>
  <c r="E50" i="34" s="1"/>
  <c r="F26" i="34"/>
  <c r="F23" i="34"/>
  <c r="F21" i="34"/>
  <c r="F20" i="34"/>
  <c r="F19" i="34"/>
  <c r="F18" i="34"/>
  <c r="F17" i="34"/>
  <c r="F15" i="34"/>
  <c r="F14" i="34"/>
  <c r="F13" i="34"/>
  <c r="F12" i="34"/>
  <c r="F11" i="34"/>
  <c r="F10" i="34"/>
  <c r="E27" i="34"/>
  <c r="E51" i="34" s="1"/>
  <c r="F9" i="34"/>
  <c r="F41" i="35" l="1"/>
  <c r="F22" i="35"/>
  <c r="F43" i="35" s="1"/>
  <c r="F72" i="35" s="1"/>
  <c r="F74" i="35" s="1"/>
  <c r="F27" i="34"/>
  <c r="F40" i="34"/>
  <c r="F50" i="34" s="1"/>
  <c r="E41" i="35"/>
  <c r="E22" i="35"/>
  <c r="E43" i="35" l="1"/>
  <c r="E72" i="35" s="1"/>
  <c r="E73" i="35" s="1"/>
  <c r="E74" i="35" s="1"/>
  <c r="S34" i="21" l="1"/>
  <c r="T34" i="21"/>
  <c r="U34" i="21"/>
  <c r="V34" i="21"/>
  <c r="W34" i="21"/>
  <c r="X34" i="21"/>
  <c r="Y34" i="21"/>
  <c r="Z34" i="21"/>
  <c r="AA34" i="21"/>
  <c r="J34" i="21"/>
  <c r="K34" i="21"/>
  <c r="L34" i="21"/>
  <c r="M34" i="21"/>
  <c r="N34" i="21"/>
  <c r="O34" i="21"/>
  <c r="P34" i="21"/>
  <c r="I34" i="21"/>
  <c r="D34" i="21"/>
  <c r="E34" i="21"/>
  <c r="F34" i="21"/>
  <c r="G34" i="21"/>
  <c r="C34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Y17" i="21" l="1"/>
  <c r="T17" i="21"/>
  <c r="W17" i="21" l="1"/>
  <c r="V17" i="21"/>
  <c r="S17" i="21"/>
  <c r="R17" i="21"/>
  <c r="U17" i="21"/>
  <c r="X17" i="21"/>
  <c r="J45" i="21" l="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I45" i="21"/>
  <c r="D45" i="21"/>
  <c r="E45" i="21"/>
  <c r="F45" i="21"/>
  <c r="G45" i="21"/>
  <c r="C45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I40" i="21"/>
  <c r="D40" i="21"/>
  <c r="E40" i="21"/>
  <c r="F40" i="21"/>
  <c r="G40" i="21"/>
  <c r="C40" i="21"/>
  <c r="Q34" i="21"/>
  <c r="R34" i="21"/>
  <c r="J30" i="21"/>
  <c r="I30" i="21"/>
  <c r="D30" i="21"/>
  <c r="E30" i="21"/>
  <c r="F30" i="21"/>
  <c r="G30" i="21"/>
  <c r="C30" i="21"/>
  <c r="S24" i="21"/>
  <c r="T24" i="21"/>
  <c r="U24" i="21"/>
  <c r="V24" i="21"/>
  <c r="W24" i="21"/>
  <c r="X24" i="21"/>
  <c r="Y24" i="21"/>
  <c r="Z24" i="21"/>
  <c r="AA24" i="21"/>
  <c r="R24" i="21"/>
  <c r="Q24" i="21"/>
  <c r="P24" i="21"/>
  <c r="O24" i="21"/>
  <c r="N24" i="21"/>
  <c r="M24" i="21"/>
  <c r="L24" i="21"/>
  <c r="K24" i="21"/>
  <c r="J24" i="21"/>
  <c r="I24" i="21"/>
  <c r="D24" i="21"/>
  <c r="E24" i="21"/>
  <c r="F24" i="21"/>
  <c r="G24" i="21"/>
  <c r="C24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I21" i="21"/>
  <c r="D21" i="21"/>
  <c r="E21" i="21"/>
  <c r="F21" i="21"/>
  <c r="G21" i="21"/>
  <c r="C21" i="21"/>
  <c r="Z17" i="21"/>
  <c r="AA17" i="21"/>
  <c r="Q17" i="21"/>
  <c r="P17" i="21"/>
  <c r="O17" i="21"/>
  <c r="N17" i="21"/>
  <c r="M17" i="21"/>
  <c r="L17" i="21"/>
  <c r="K17" i="21"/>
  <c r="J17" i="21"/>
  <c r="I17" i="21"/>
  <c r="D17" i="21"/>
  <c r="E17" i="21"/>
  <c r="F17" i="21"/>
  <c r="G17" i="21"/>
  <c r="C17" i="21"/>
  <c r="AD11" i="21"/>
  <c r="AE11" i="21"/>
  <c r="AF11" i="21"/>
  <c r="AG11" i="21"/>
  <c r="AH11" i="21"/>
  <c r="AI11" i="21"/>
  <c r="AJ11" i="21"/>
  <c r="AK11" i="21"/>
  <c r="AL11" i="21"/>
  <c r="AC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I11" i="21"/>
  <c r="D11" i="21"/>
  <c r="E11" i="21"/>
  <c r="F11" i="21"/>
  <c r="G11" i="21"/>
  <c r="C11" i="21"/>
  <c r="P50" i="21" l="1"/>
  <c r="I50" i="21"/>
  <c r="R50" i="21"/>
  <c r="S50" i="21"/>
  <c r="AA50" i="21"/>
  <c r="Z50" i="21"/>
  <c r="T50" i="21"/>
  <c r="X50" i="21"/>
  <c r="W50" i="21"/>
  <c r="Y50" i="21"/>
  <c r="V50" i="21"/>
  <c r="U50" i="21"/>
  <c r="Q50" i="21"/>
  <c r="O50" i="21"/>
  <c r="N50" i="21"/>
  <c r="M50" i="21"/>
  <c r="L50" i="21"/>
  <c r="K50" i="21"/>
  <c r="J50" i="21"/>
  <c r="C50" i="21"/>
  <c r="G50" i="21"/>
  <c r="D50" i="21"/>
  <c r="F50" i="21"/>
  <c r="E50" i="2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<sst xmlns="http://schemas.openxmlformats.org/spreadsheetml/2006/main" count="334" uniqueCount="249">
  <si>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</si>
  <si>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</si>
  <si>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</si>
  <si>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</si>
  <si>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</si>
  <si>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</si>
  <si>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</si>
  <si>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</si>
  <si>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</si>
  <si>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</si>
  <si>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</si>
  <si>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</si>
  <si>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</si>
  <si>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</si>
  <si>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</si>
  <si>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</si>
  <si>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</si>
  <si>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</si>
  <si>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</si>
  <si>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</si>
  <si>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</si>
  <si>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</si>
  <si>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</si>
  <si>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</si>
  <si>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</si>
  <si>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</si>
  <si>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</si>
  <si>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</si>
  <si>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</si>
  <si>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</si>
  <si>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</si>
  <si>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</si>
  <si>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</si>
  <si>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</si>
  <si>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</si>
  <si>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</si>
  <si>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</si>
  <si>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</si>
  <si>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</si>
  <si>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</si>
  <si>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</si>
  <si>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</si>
  <si>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</si>
  <si>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</si>
  <si>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</si>
  <si>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</si>
  <si>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</si>
  <si>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</si>
  <si>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</si>
  <si>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</si>
  <si>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</si>
  <si>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</si>
  <si>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</si>
  <si>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</si>
  <si>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</si>
  <si>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</si>
  <si>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</si>
  <si>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</si>
  <si>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</si>
  <si>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</si>
  <si>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</si>
  <si>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</si>
  <si>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</si>
  <si>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</si>
  <si>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</si>
  <si>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</si>
  <si>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</si>
  <si>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</si>
  <si>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</si>
  <si>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</si>
  <si>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</si>
  <si>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</si>
  <si>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</si>
  <si>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</si>
  <si>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</si>
  <si>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</si>
  <si>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</si>
  <si>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</si>
  <si>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</si>
  <si>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</si>
  <si>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</si>
  <si>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</si>
  <si>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</si>
  <si>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</si>
  <si>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</si>
  <si>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</si>
  <si>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</si>
  <si>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</si>
  <si>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</si>
  <si>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</si>
  <si>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</si>
  <si>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</si>
  <si>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</si>
  <si>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</si>
  <si>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</si>
  <si>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</si>
  <si>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</si>
  <si>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</si>
  <si>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</si>
  <si>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</si>
  <si>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</si>
  <si>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</si>
  <si>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</si>
  <si>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</si>
  <si>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</si>
  <si>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</si>
  <si>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</si>
  <si>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</si>
  <si>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</si>
  <si>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</si>
  <si>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</si>
  <si>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</si>
  <si>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</si>
  <si>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</si>
  <si>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</si>
  <si>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</si>
  <si>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</si>
  <si>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</si>
  <si>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</si>
  <si>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</si>
  <si>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</si>
  <si>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</si>
  <si>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</si>
  <si>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</si>
  <si>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</si>
  <si>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</si>
  <si>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</si>
  <si>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</si>
  <si>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</si>
  <si>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</si>
  <si>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</si>
  <si>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</si>
  <si>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</si>
  <si>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</si>
  <si>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</si>
  <si>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</si>
  <si>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</si>
  <si>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</si>
  <si>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</si>
  <si>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</si>
  <si>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</si>
  <si>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</si>
  <si>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</si>
  <si>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</si>
  <si>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</si>
  <si>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</si>
  <si>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</si>
  <si>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სს "სადაზღვევო კომპანია ალფა"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</si>
  <si>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</si>
  <si>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</si>
  <si>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</si>
  <si>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</si>
  <si>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</si>
  <si>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</si>
  <si>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</si>
  <si>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</si>
  <si>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</si>
  <si>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</si>
  <si>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</si>
  <si>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</si>
  <si>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</si>
  <si>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</si>
  <si>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</si>
  <si>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</si>
  <si>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</si>
  <si>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</si>
  <si>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</si>
  <si>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</si>
  <si>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</si>
  <si>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</si>
  <si>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</si>
  <si>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</si>
  <si>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</si>
  <si>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</si>
  <si>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</si>
  <si>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</si>
  <si>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</si>
  <si>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</si>
  <si>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</si>
  <si>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</si>
  <si>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</si>
  <si>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</si>
  <si>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</si>
  <si>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</si>
  <si>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</si>
  <si>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</si>
  <si>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</si>
  <si>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</si>
  <si>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</si>
  <si>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</si>
  <si>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</si>
  <si>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</si>
  <si>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</si>
  <si>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</si>
  <si>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</si>
  <si>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</si>
  <si>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</si>
  <si>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</si>
  <si>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</si>
  <si>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</si>
  <si>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</si>
  <si>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</si>
  <si>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</si>
  <si>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</si>
  <si>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</si>
  <si>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</si>
  <si>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</si>
  <si>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</si>
  <si>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</si>
  <si>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</si>
  <si>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</si>
  <si>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</si>
  <si>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</si>
  <si>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</si>
  <si>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</si>
  <si>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</si>
  <si>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</si>
  <si>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</si>
  <si>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</si>
  <si>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</si>
  <si>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</si>
  <si>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</si>
  <si>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</si>
  <si>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</si>
  <si>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</si>
  <si>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</si>
  <si>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</si>
  <si>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</si>
  <si>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</si>
  <si>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</si>
  <si>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</si>
  <si>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</si>
  <si>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</si>
  <si>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</si>
  <si>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</si>
  <si>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</si>
  <si>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</si>
  <si>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</si>
  <si>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</si>
  <si>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</si>
  <si>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</si>
  <si>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</si>
  <si>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</si>
  <si>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 xml:space="preserve">მზღვეველი: </t>
  </si>
  <si>
    <t xml:space="preserve"> ფორმა N2 </t>
  </si>
  <si>
    <t>გასული წლის შესაბამისი პერიოდი</t>
  </si>
  <si>
    <t xml:space="preserve">ფორმა N1 </t>
  </si>
  <si>
    <t>ანგარიშგების თარიღი: 31.03.2022</t>
  </si>
  <si>
    <t>ანგარიშგების პერიოდი: 01.01.2022-31.03.2022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</si>
</sst>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83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1" xfId="381" applyFont="1" applyFill="1" applyBorder="1" applyAlignment="1">
      <alignment vertical="center" wrapText="1"/>
    </xf>
    <xf numFmtId="2" fontId="6" fillId="0" borderId="52" xfId="381" applyNumberFormat="1" applyFont="1" applyFill="1" applyBorder="1" applyAlignment="1">
      <alignment vertical="center" wrapText="1"/>
    </xf>
    <xf numFmtId="0" fontId="6" fillId="45" borderId="53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1" xfId="381" applyFont="1" applyFill="1" applyBorder="1" applyAlignment="1">
      <alignment wrapText="1"/>
    </xf>
    <xf numFmtId="0" fontId="6" fillId="45" borderId="52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1" xfId="381" applyFont="1" applyFill="1" applyBorder="1" applyAlignment="1">
      <alignment horizontal="left" wrapText="1"/>
    </xf>
    <xf numFmtId="0" fontId="6" fillId="0" borderId="53" xfId="381" applyFont="1" applyFill="1" applyBorder="1" applyAlignment="1">
      <alignment wrapText="1"/>
    </xf>
    <xf numFmtId="0" fontId="6" fillId="0" borderId="52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59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3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49" fontId="111" fillId="0" borderId="61" xfId="381" applyNumberFormat="1" applyFont="1" applyFill="1" applyBorder="1" applyAlignment="1">
      <alignment horizontal="right" vertical="center"/>
    </xf>
    <xf numFmtId="0" fontId="6" fillId="45" borderId="56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58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49" fontId="111" fillId="0" borderId="62" xfId="381" applyNumberFormat="1" applyFont="1" applyBorder="1" applyAlignment="1">
      <alignment horizontal="right" vertical="center"/>
    </xf>
    <xf numFmtId="0" fontId="6" fillId="45" borderId="57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4" borderId="60" xfId="232" applyNumberFormat="1" applyFont="1" applyFill="1" applyBorder="1" applyAlignment="1">
      <alignment wrapText="1"/>
    </xf>
    <xf numFmtId="165" fontId="112" fillId="47" borderId="63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4" xfId="232" applyNumberFormat="1" applyFont="1" applyBorder="1" applyAlignment="1" applyProtection="1">
      <alignment vertical="center" wrapText="1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45" borderId="58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6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top" wrapText="1"/>
    </xf>
    <xf numFmtId="0" fontId="6" fillId="0" borderId="69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70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6" xfId="387" applyNumberFormat="1" applyFont="1" applyFill="1" applyBorder="1" applyAlignment="1">
      <alignment horizontal="left" vertical="center"/>
    </xf>
    <xf numFmtId="165" fontId="7" fillId="36" borderId="6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0" fontId="113" fillId="36" borderId="71" xfId="0" applyFont="1" applyFill="1" applyBorder="1" applyAlignment="1">
      <alignment horizontal="center" vertical="center"/>
    </xf>
    <xf numFmtId="0" fontId="113" fillId="36" borderId="71" xfId="0" applyFont="1" applyFill="1" applyBorder="1" applyAlignment="1">
      <alignment vertical="center" wrapText="1"/>
    </xf>
    <xf numFmtId="165" fontId="113" fillId="36" borderId="72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11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387" applyNumberFormat="1" applyFont="1" applyFill="1" applyBorder="1" applyAlignment="1">
      <alignment horizontal="left" vertical="center"/>
    </xf>
    <xf numFmtId="165" fontId="6" fillId="36" borderId="66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69" xfId="387" applyNumberFormat="1" applyFont="1" applyFill="1" applyBorder="1" applyAlignment="1">
      <alignment vertical="center"/>
    </xf>
    <xf numFmtId="165" fontId="7" fillId="36" borderId="69" xfId="133" applyNumberFormat="1" applyFont="1" applyFill="1" applyBorder="1" applyAlignment="1">
      <alignment horizontal="right" vertical="center"/>
    </xf>
    <xf numFmtId="0" fontId="6" fillId="0" borderId="66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6" fillId="0" borderId="66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73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center" vertical="top" wrapText="1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165" fontId="7" fillId="36" borderId="77" xfId="133" applyNumberFormat="1" applyFont="1" applyFill="1" applyBorder="1" applyAlignment="1">
      <alignment horizontal="right"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6" fillId="36" borderId="77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113" fillId="36" borderId="77" xfId="133" applyNumberFormat="1" applyFont="1" applyFill="1" applyBorder="1" applyAlignment="1">
      <alignment horizontal="right" vertical="center"/>
    </xf>
    <xf numFmtId="165" fontId="113" fillId="36" borderId="76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120" fillId="0" borderId="0" xfId="387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15" fillId="0" borderId="0" xfId="0" applyFont="1" applyFill="1" applyAlignment="1">
      <alignment horizontal="right"/>
    </xf>
    <xf numFmtId="0" fontId="120" fillId="0" borderId="0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9" xfId="389" applyFont="1" applyFill="1" applyBorder="1" applyAlignment="1">
      <alignment horizontal="center" vertical="center" wrapText="1"/>
    </xf>
    <xf numFmtId="0" fontId="7" fillId="36" borderId="60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7" fillId="49" borderId="56" xfId="0" applyNumberFormat="1" applyFont="1" applyFill="1" applyBorder="1" applyAlignment="1" applyProtection="1">
      <alignment horizontal="center" vertical="center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7" xfId="0" applyFont="1" applyFill="1" applyBorder="1" applyAlignment="1" applyProtection="1">
      <alignment horizontal="center" vertical="center" textRotation="90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1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2" xfId="0" applyFont="1" applyFill="1" applyBorder="1" applyAlignment="1" applyProtection="1">
      <alignment horizontal="center" vertical="center" textRotation="90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49" borderId="54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5" xfId="389" applyFont="1" applyFill="1" applyBorder="1" applyAlignment="1">
      <alignment horizontal="center" vertical="center" textRotation="90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7" xfId="0" applyNumberFormat="1" applyFont="1" applyFill="1" applyBorder="1" applyAlignment="1" applyProtection="1">
      <alignment horizontal="center" vertical="center" wrapText="1"/>
    </xf>
    <xf numFmtId="0" fontId="7" fillId="36" borderId="5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right" vertical="center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bi/Reports%20All/2022/03.2022/finansuri%20angarishgebis%20danarti%20%20N%201%20(ss%20sadazgvevo%20kompania%20alpha%2031.03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S"/>
      <sheetName val="BS-C"/>
      <sheetName val="BS-D"/>
      <sheetName val="BS-FA "/>
      <sheetName val="BS-IR &amp; RR"/>
      <sheetName val="BS-L"/>
      <sheetName val="BS-I"/>
      <sheetName val="BS-R"/>
      <sheetName val="BS-DC"/>
      <sheetName val="BS-PPE"/>
      <sheetName val="BS-IP &amp; OA"/>
      <sheetName val="BS-IA"/>
      <sheetName val="BS-OIL &amp; OL"/>
      <sheetName val="BS-FL"/>
      <sheetName val="BS-PL"/>
      <sheetName val="BS-LA"/>
      <sheetName val="IS"/>
      <sheetName val="IS-COM"/>
      <sheetName val="IS-D"/>
      <sheetName val="IS-FA"/>
      <sheetName val="IS-I"/>
      <sheetName val="IS-IP &amp; L"/>
      <sheetName val="IS-Ex.S &amp; Ex.Ad"/>
      <sheetName val="IS-Ex.T &amp; Ex.F &amp; O"/>
      <sheetName val="C"/>
      <sheetName val="P&amp;C(NL)"/>
      <sheetName val="P&amp;C(L)"/>
      <sheetName val="CF"/>
    </sheetNames>
    <sheetDataSet>
      <sheetData sheetId="0"/>
      <sheetData sheetId="1"/>
      <sheetData sheetId="2">
        <row r="27">
          <cell r="F27">
            <v>0</v>
          </cell>
        </row>
      </sheetData>
      <sheetData sheetId="3">
        <row r="1034">
          <cell r="F1034">
            <v>0</v>
          </cell>
        </row>
      </sheetData>
      <sheetData sheetId="4">
        <row r="93">
          <cell r="F93">
            <v>0</v>
          </cell>
        </row>
        <row r="436">
          <cell r="F436">
            <v>0</v>
          </cell>
        </row>
        <row r="779">
          <cell r="F779">
            <v>0</v>
          </cell>
        </row>
      </sheetData>
      <sheetData sheetId="5">
        <row r="19">
          <cell r="F19">
            <v>0</v>
          </cell>
        </row>
        <row r="35">
          <cell r="F35">
            <v>0</v>
          </cell>
        </row>
      </sheetData>
      <sheetData sheetId="6">
        <row r="722">
          <cell r="R722">
            <v>0</v>
          </cell>
        </row>
      </sheetData>
      <sheetData sheetId="7">
        <row r="476">
          <cell r="F476">
            <v>0</v>
          </cell>
        </row>
        <row r="946">
          <cell r="F946">
            <v>0</v>
          </cell>
        </row>
      </sheetData>
      <sheetData sheetId="8">
        <row r="13">
          <cell r="F13">
            <v>0</v>
          </cell>
        </row>
        <row r="18">
          <cell r="F18">
            <v>0</v>
          </cell>
        </row>
        <row r="32">
          <cell r="F32">
            <v>0</v>
          </cell>
        </row>
        <row r="38">
          <cell r="F38">
            <v>0</v>
          </cell>
        </row>
      </sheetData>
      <sheetData sheetId="9">
        <row r="13">
          <cell r="F13">
            <v>0</v>
          </cell>
        </row>
        <row r="17">
          <cell r="F17">
            <v>0</v>
          </cell>
        </row>
        <row r="24">
          <cell r="F24">
            <v>0</v>
          </cell>
        </row>
        <row r="28">
          <cell r="F28">
            <v>0</v>
          </cell>
        </row>
      </sheetData>
      <sheetData sheetId="10"/>
      <sheetData sheetId="11">
        <row r="73">
          <cell r="F73">
            <v>0</v>
          </cell>
        </row>
        <row r="92">
          <cell r="F92">
            <v>0</v>
          </cell>
        </row>
      </sheetData>
      <sheetData sheetId="12"/>
      <sheetData sheetId="13">
        <row r="15">
          <cell r="F15">
            <v>0</v>
          </cell>
        </row>
        <row r="30">
          <cell r="F30">
            <v>0</v>
          </cell>
        </row>
      </sheetData>
      <sheetData sheetId="14">
        <row r="286">
          <cell r="N286">
            <v>0</v>
          </cell>
        </row>
      </sheetData>
      <sheetData sheetId="15">
        <row r="22">
          <cell r="F22">
            <v>0</v>
          </cell>
        </row>
      </sheetData>
      <sheetData sheetId="16">
        <row r="328">
          <cell r="F328">
            <v>0</v>
          </cell>
        </row>
        <row r="650">
          <cell r="F650">
            <v>0</v>
          </cell>
        </row>
      </sheetData>
      <sheetData sheetId="17"/>
      <sheetData sheetId="18">
        <row r="26">
          <cell r="F26">
            <v>0</v>
          </cell>
        </row>
        <row r="46">
          <cell r="E46">
            <v>0</v>
          </cell>
          <cell r="F46">
            <v>0</v>
          </cell>
        </row>
      </sheetData>
      <sheetData sheetId="19">
        <row r="704">
          <cell r="F704">
            <v>0</v>
          </cell>
        </row>
      </sheetData>
      <sheetData sheetId="20">
        <row r="93">
          <cell r="E93">
            <v>0</v>
          </cell>
          <cell r="F93">
            <v>0</v>
          </cell>
        </row>
        <row r="268">
          <cell r="E268">
            <v>0</v>
          </cell>
          <cell r="F268">
            <v>0</v>
          </cell>
        </row>
        <row r="443">
          <cell r="E443">
            <v>0</v>
          </cell>
          <cell r="F443">
            <v>0</v>
          </cell>
        </row>
      </sheetData>
      <sheetData sheetId="21">
        <row r="203">
          <cell r="E203">
            <v>0</v>
          </cell>
          <cell r="F203">
            <v>0</v>
          </cell>
        </row>
        <row r="400">
          <cell r="E400">
            <v>0</v>
          </cell>
          <cell r="F400">
            <v>0</v>
          </cell>
        </row>
      </sheetData>
      <sheetData sheetId="22">
        <row r="73">
          <cell r="E73">
            <v>0</v>
          </cell>
          <cell r="F73">
            <v>0</v>
          </cell>
        </row>
        <row r="307">
          <cell r="E307">
            <v>0</v>
          </cell>
          <cell r="F307">
            <v>0</v>
          </cell>
        </row>
      </sheetData>
      <sheetData sheetId="23">
        <row r="22">
          <cell r="F22">
            <v>0</v>
          </cell>
        </row>
        <row r="41">
          <cell r="F41">
            <v>0</v>
          </cell>
        </row>
      </sheetData>
      <sheetData sheetId="24">
        <row r="12">
          <cell r="F12">
            <v>0</v>
          </cell>
        </row>
        <row r="111">
          <cell r="F111">
            <v>0</v>
          </cell>
        </row>
        <row r="124">
          <cell r="F124">
            <v>0</v>
          </cell>
        </row>
      </sheetData>
      <sheetData sheetId="25"/>
      <sheetData sheetId="26">
        <row r="45">
          <cell r="T45">
            <v>0</v>
          </cell>
        </row>
        <row r="91">
          <cell r="Q91">
            <v>0</v>
          </cell>
        </row>
        <row r="139">
          <cell r="T139">
            <v>0</v>
          </cell>
        </row>
        <row r="186">
          <cell r="S186">
            <v>0</v>
          </cell>
        </row>
        <row r="232">
          <cell r="Q232">
            <v>0</v>
          </cell>
        </row>
        <row r="279">
          <cell r="Q279">
            <v>0</v>
          </cell>
        </row>
        <row r="326">
          <cell r="Q326">
            <v>0</v>
          </cell>
        </row>
        <row r="373">
          <cell r="Q373">
            <v>0</v>
          </cell>
        </row>
      </sheetData>
      <sheetData sheetId="27">
        <row r="15">
          <cell r="T15">
            <v>0</v>
          </cell>
        </row>
        <row r="26">
          <cell r="Q26">
            <v>0</v>
          </cell>
        </row>
        <row r="38">
          <cell r="T38">
            <v>0</v>
          </cell>
        </row>
        <row r="50">
          <cell r="S50">
            <v>0</v>
          </cell>
        </row>
        <row r="69">
          <cell r="Q69">
            <v>0</v>
          </cell>
        </row>
        <row r="80">
          <cell r="Q80">
            <v>0</v>
          </cell>
        </row>
        <row r="91">
          <cell r="Q91">
            <v>0</v>
          </cell>
        </row>
        <row r="102">
          <cell r="M102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tabSelected="1" zoomScale="90" zoomScaleNormal="90" workbookViewId="0">
      <pane ySplit="6" topLeftCell="A25" activePane="bottomLeft" state="frozen"/>
      <selection activeCell="C120" sqref="C120"/>
      <selection pane="bottomLeft" activeCell="E64" sqref="E64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2:6" ht="15" customHeight="1">
      <c r="B1" s="280" t="s">
        <v>243</v>
      </c>
      <c r="C1" s="280"/>
      <c r="D1" s="281" t="s">
        <v>147</v>
      </c>
      <c r="E1" s="282" t="s">
        <v>244</v>
      </c>
      <c r="F1" s="282"/>
    </row>
    <row r="2" spans="2:6" ht="15" customHeight="1">
      <c r="B2" s="280" t="s">
        <v>248</v>
      </c>
      <c r="C2" s="280"/>
      <c r="D2" s="280"/>
      <c r="E2" s="280"/>
      <c r="F2" s="280"/>
    </row>
    <row r="3" spans="2:6" ht="15" customHeight="1"/>
    <row r="4" spans="2:6" s="192" customFormat="1" ht="12.75" customHeight="1">
      <c r="D4" s="240" t="s">
        <v>192</v>
      </c>
      <c r="E4" s="240"/>
      <c r="F4" s="240"/>
    </row>
    <row r="5" spans="2:6" ht="15" customHeight="1" thickBot="1">
      <c r="E5" s="241" t="s">
        <v>149</v>
      </c>
      <c r="F5" s="241"/>
    </row>
    <row r="6" spans="2:6" s="193" customFormat="1" ht="45" customHeight="1" thickBot="1">
      <c r="B6" s="153" t="s">
        <v>83</v>
      </c>
      <c r="C6" s="194" t="s">
        <v>84</v>
      </c>
      <c r="D6" s="195"/>
      <c r="E6" s="156" t="s">
        <v>150</v>
      </c>
      <c r="F6" s="228" t="s">
        <v>245</v>
      </c>
    </row>
    <row r="7" spans="2:6" s="143" customFormat="1" ht="9" customHeight="1">
      <c r="C7" s="196"/>
      <c r="D7" s="196"/>
      <c r="E7" s="197"/>
      <c r="F7" s="197"/>
    </row>
    <row r="8" spans="2:6" s="143" customFormat="1" ht="15" customHeight="1" thickBot="1">
      <c r="C8" s="242" t="s">
        <v>193</v>
      </c>
      <c r="D8" s="242"/>
      <c r="E8" s="242"/>
      <c r="F8" s="242"/>
    </row>
    <row r="9" spans="2:6" ht="15" customHeight="1">
      <c r="B9" s="198" t="s">
        <v>85</v>
      </c>
      <c r="C9" s="199">
        <v>1</v>
      </c>
      <c r="D9" s="200" t="s">
        <v>194</v>
      </c>
      <c r="E9" s="201">
        <v>3729087.322222258</v>
      </c>
      <c r="F9" s="229">
        <f>'[1]P&amp;C(NL)'!T45+'[1]P&amp;C(NL)'!Q232</f>
        <v>0</v>
      </c>
    </row>
    <row r="10" spans="2:6" ht="15" customHeight="1">
      <c r="B10" s="144" t="s">
        <v>86</v>
      </c>
      <c r="C10" s="202">
        <v>2</v>
      </c>
      <c r="D10" s="203" t="s">
        <v>195</v>
      </c>
      <c r="E10" s="68">
        <v>866792.62999999919</v>
      </c>
      <c r="F10" s="230">
        <f>'[1]P&amp;C(NL)'!Q91+'[1]P&amp;C(NL)'!Q279</f>
        <v>0</v>
      </c>
    </row>
    <row r="11" spans="2:6" ht="15" customHeight="1">
      <c r="B11" s="144" t="s">
        <v>87</v>
      </c>
      <c r="C11" s="202">
        <v>3</v>
      </c>
      <c r="D11" s="204" t="s">
        <v>196</v>
      </c>
      <c r="E11" s="68">
        <v>1104699.5172154065</v>
      </c>
      <c r="F11" s="230"/>
    </row>
    <row r="12" spans="2:6" ht="15" customHeight="1">
      <c r="B12" s="144" t="s">
        <v>88</v>
      </c>
      <c r="C12" s="202">
        <v>4</v>
      </c>
      <c r="D12" s="205" t="s">
        <v>197</v>
      </c>
      <c r="E12" s="68">
        <v>262902.80293585337</v>
      </c>
      <c r="F12" s="230"/>
    </row>
    <row r="13" spans="2:6" s="145" customFormat="1" ht="15" customHeight="1">
      <c r="B13" s="144" t="s">
        <v>89</v>
      </c>
      <c r="C13" s="165">
        <v>5</v>
      </c>
      <c r="D13" s="166" t="s">
        <v>198</v>
      </c>
      <c r="E13" s="67">
        <f>E9-E10-E11+E12</f>
        <v>2020497.9779427059</v>
      </c>
      <c r="F13" s="231">
        <f>F9-F10-F11+F12</f>
        <v>0</v>
      </c>
    </row>
    <row r="14" spans="2:6" ht="15" customHeight="1">
      <c r="B14" s="144" t="s">
        <v>90</v>
      </c>
      <c r="C14" s="202">
        <v>6</v>
      </c>
      <c r="D14" s="203" t="s">
        <v>199</v>
      </c>
      <c r="E14" s="68">
        <v>2017966.0394444438</v>
      </c>
      <c r="F14" s="230">
        <f>'[1]P&amp;C(NL)'!T139+'[1]P&amp;C(NL)'!Q326</f>
        <v>0</v>
      </c>
    </row>
    <row r="15" spans="2:6" ht="15" customHeight="1">
      <c r="B15" s="144" t="s">
        <v>91</v>
      </c>
      <c r="C15" s="202">
        <v>7</v>
      </c>
      <c r="D15" s="203" t="s">
        <v>200</v>
      </c>
      <c r="E15" s="68">
        <v>421820.29000000004</v>
      </c>
      <c r="F15" s="230">
        <f>'[1]P&amp;C(NL)'!S186+'[1]P&amp;C(NL)'!Q373</f>
        <v>0</v>
      </c>
    </row>
    <row r="16" spans="2:6" ht="15" customHeight="1">
      <c r="B16" s="144" t="s">
        <v>92</v>
      </c>
      <c r="C16" s="202">
        <v>8</v>
      </c>
      <c r="D16" s="204" t="s">
        <v>201</v>
      </c>
      <c r="E16" s="68">
        <v>-253600.10555557208</v>
      </c>
      <c r="F16" s="230"/>
    </row>
    <row r="17" spans="2:8" ht="15" customHeight="1">
      <c r="B17" s="144" t="s">
        <v>93</v>
      </c>
      <c r="C17" s="202">
        <v>9</v>
      </c>
      <c r="D17" s="204" t="s">
        <v>202</v>
      </c>
      <c r="E17" s="68">
        <v>-13834.754999999946</v>
      </c>
      <c r="F17" s="230"/>
    </row>
    <row r="18" spans="2:8" ht="15" customHeight="1">
      <c r="B18" s="144" t="s">
        <v>94</v>
      </c>
      <c r="C18" s="202">
        <v>10</v>
      </c>
      <c r="D18" s="204" t="s">
        <v>203</v>
      </c>
      <c r="E18" s="68">
        <v>498055.37375000014</v>
      </c>
      <c r="F18" s="230"/>
      <c r="G18" s="143"/>
      <c r="H18" s="143"/>
    </row>
    <row r="19" spans="2:8" s="145" customFormat="1" ht="15" customHeight="1">
      <c r="B19" s="144" t="s">
        <v>95</v>
      </c>
      <c r="C19" s="165">
        <v>11</v>
      </c>
      <c r="D19" s="166" t="s">
        <v>204</v>
      </c>
      <c r="E19" s="67">
        <f>E14-E15+E16-E17-E18</f>
        <v>858325.0251388714</v>
      </c>
      <c r="F19" s="231">
        <f>F14-F15+F16-F17-F18</f>
        <v>0</v>
      </c>
      <c r="G19" s="196"/>
      <c r="H19" s="196"/>
    </row>
    <row r="20" spans="2:8" s="145" customFormat="1" ht="15" customHeight="1">
      <c r="B20" s="144" t="s">
        <v>96</v>
      </c>
      <c r="C20" s="165">
        <v>12</v>
      </c>
      <c r="D20" s="166" t="s">
        <v>205</v>
      </c>
      <c r="E20" s="67"/>
      <c r="F20" s="231"/>
      <c r="G20" s="196"/>
    </row>
    <row r="21" spans="2:8" s="145" customFormat="1" ht="15" customHeight="1">
      <c r="B21" s="144" t="s">
        <v>97</v>
      </c>
      <c r="C21" s="165">
        <v>13</v>
      </c>
      <c r="D21" s="166" t="s">
        <v>206</v>
      </c>
      <c r="E21" s="67">
        <v>-75303.779799994838</v>
      </c>
      <c r="F21" s="231">
        <f>'[1]IS-COM'!F26</f>
        <v>0</v>
      </c>
      <c r="G21" s="196"/>
    </row>
    <row r="22" spans="2:8" s="145" customFormat="1" ht="15" customHeight="1" thickBot="1">
      <c r="B22" s="146" t="s">
        <v>98</v>
      </c>
      <c r="C22" s="206">
        <v>14</v>
      </c>
      <c r="D22" s="207" t="s">
        <v>207</v>
      </c>
      <c r="E22" s="69">
        <f>E13-E19-E20+E21</f>
        <v>1086869.1730038396</v>
      </c>
      <c r="F22" s="232">
        <f>F13-F19-F20+F21</f>
        <v>0</v>
      </c>
    </row>
    <row r="23" spans="2:8" ht="9" customHeight="1">
      <c r="C23" s="147"/>
      <c r="D23" s="208"/>
      <c r="E23" s="177"/>
      <c r="F23" s="177"/>
    </row>
    <row r="24" spans="2:8" ht="15" customHeight="1" thickBot="1">
      <c r="C24" s="242" t="s">
        <v>208</v>
      </c>
      <c r="D24" s="242"/>
      <c r="E24" s="242"/>
      <c r="F24" s="242"/>
    </row>
    <row r="25" spans="2:8" ht="15" customHeight="1">
      <c r="B25" s="198" t="s">
        <v>99</v>
      </c>
      <c r="C25" s="199">
        <v>15</v>
      </c>
      <c r="D25" s="200" t="s">
        <v>194</v>
      </c>
      <c r="E25" s="201">
        <v>7520.5900000000011</v>
      </c>
      <c r="F25" s="229">
        <f>'[1]P&amp;C(L)'!T15+'[1]P&amp;C(L)'!Q69</f>
        <v>0</v>
      </c>
    </row>
    <row r="26" spans="2:8" ht="15" customHeight="1">
      <c r="B26" s="144" t="s">
        <v>100</v>
      </c>
      <c r="C26" s="202">
        <v>16</v>
      </c>
      <c r="D26" s="203" t="s">
        <v>195</v>
      </c>
      <c r="E26" s="68">
        <v>20.46</v>
      </c>
      <c r="F26" s="230">
        <f>'[1]P&amp;C(L)'!Q26+'[1]P&amp;C(L)'!Q80</f>
        <v>0</v>
      </c>
      <c r="G26" s="209"/>
    </row>
    <row r="27" spans="2:8" ht="15" customHeight="1">
      <c r="B27" s="144" t="s">
        <v>101</v>
      </c>
      <c r="C27" s="202">
        <v>17</v>
      </c>
      <c r="D27" s="204" t="s">
        <v>196</v>
      </c>
      <c r="E27" s="68">
        <v>4446.0799999998644</v>
      </c>
      <c r="F27" s="230"/>
      <c r="G27" s="209"/>
    </row>
    <row r="28" spans="2:8" ht="15" customHeight="1">
      <c r="B28" s="144" t="s">
        <v>102</v>
      </c>
      <c r="C28" s="202">
        <v>18</v>
      </c>
      <c r="D28" s="204" t="s">
        <v>197</v>
      </c>
      <c r="E28" s="68">
        <v>-271.38000000000005</v>
      </c>
      <c r="F28" s="230"/>
    </row>
    <row r="29" spans="2:8" s="145" customFormat="1" ht="15" customHeight="1">
      <c r="B29" s="144" t="s">
        <v>103</v>
      </c>
      <c r="C29" s="165">
        <v>19</v>
      </c>
      <c r="D29" s="166" t="s">
        <v>209</v>
      </c>
      <c r="E29" s="67">
        <f>E25-E26-E27+E28</f>
        <v>2782.6700000001365</v>
      </c>
      <c r="F29" s="231">
        <f>F25-F26-F27+F28</f>
        <v>0</v>
      </c>
    </row>
    <row r="30" spans="2:8" ht="15" customHeight="1">
      <c r="B30" s="144" t="s">
        <v>104</v>
      </c>
      <c r="C30" s="202">
        <v>20</v>
      </c>
      <c r="D30" s="203" t="s">
        <v>199</v>
      </c>
      <c r="E30" s="68">
        <v>7500</v>
      </c>
      <c r="F30" s="230">
        <f>'[1]P&amp;C(L)'!T38+'[1]P&amp;C(L)'!Q91</f>
        <v>0</v>
      </c>
      <c r="G30" s="209"/>
    </row>
    <row r="31" spans="2:8" ht="15" customHeight="1">
      <c r="B31" s="144" t="s">
        <v>105</v>
      </c>
      <c r="C31" s="202">
        <v>21</v>
      </c>
      <c r="D31" s="203" t="s">
        <v>210</v>
      </c>
      <c r="E31" s="68">
        <v>0</v>
      </c>
      <c r="F31" s="230">
        <f>'[1]P&amp;C(L)'!S50+'[1]P&amp;C(L)'!M102</f>
        <v>0</v>
      </c>
    </row>
    <row r="32" spans="2:8" ht="15" customHeight="1">
      <c r="B32" s="144" t="s">
        <v>106</v>
      </c>
      <c r="C32" s="202">
        <v>22</v>
      </c>
      <c r="D32" s="204" t="s">
        <v>201</v>
      </c>
      <c r="E32" s="68">
        <v>-7500</v>
      </c>
      <c r="F32" s="230"/>
    </row>
    <row r="33" spans="2:6" ht="15" customHeight="1">
      <c r="B33" s="144" t="s">
        <v>107</v>
      </c>
      <c r="C33" s="202">
        <v>23</v>
      </c>
      <c r="D33" s="204" t="s">
        <v>202</v>
      </c>
      <c r="E33" s="68"/>
      <c r="F33" s="230"/>
    </row>
    <row r="34" spans="2:6" ht="15" customHeight="1">
      <c r="B34" s="144" t="s">
        <v>108</v>
      </c>
      <c r="C34" s="202">
        <v>24</v>
      </c>
      <c r="D34" s="204" t="s">
        <v>211</v>
      </c>
      <c r="E34" s="68"/>
      <c r="F34" s="230"/>
    </row>
    <row r="35" spans="2:6" s="145" customFormat="1" ht="15" customHeight="1">
      <c r="B35" s="144" t="s">
        <v>109</v>
      </c>
      <c r="C35" s="165">
        <v>25</v>
      </c>
      <c r="D35" s="166" t="s">
        <v>212</v>
      </c>
      <c r="E35" s="67">
        <f>E30-E31+E32-E33-E34</f>
        <v>0</v>
      </c>
      <c r="F35" s="231">
        <f>F30-F31+F32-F33-F34</f>
        <v>0</v>
      </c>
    </row>
    <row r="36" spans="2:6" ht="15" customHeight="1">
      <c r="B36" s="144" t="s">
        <v>110</v>
      </c>
      <c r="C36" s="202">
        <v>26</v>
      </c>
      <c r="D36" s="203" t="s">
        <v>213</v>
      </c>
      <c r="E36" s="68"/>
      <c r="F36" s="230"/>
    </row>
    <row r="37" spans="2:6" ht="15" customHeight="1">
      <c r="B37" s="144" t="s">
        <v>111</v>
      </c>
      <c r="C37" s="202">
        <v>27</v>
      </c>
      <c r="D37" s="204" t="s">
        <v>214</v>
      </c>
      <c r="E37" s="68"/>
      <c r="F37" s="230"/>
    </row>
    <row r="38" spans="2:6" s="145" customFormat="1" ht="15" customHeight="1">
      <c r="B38" s="144" t="s">
        <v>112</v>
      </c>
      <c r="C38" s="165">
        <v>28</v>
      </c>
      <c r="D38" s="166" t="s">
        <v>215</v>
      </c>
      <c r="E38" s="67">
        <f>E36-E37</f>
        <v>0</v>
      </c>
      <c r="F38" s="231">
        <f>F36-F37</f>
        <v>0</v>
      </c>
    </row>
    <row r="39" spans="2:6" s="145" customFormat="1" ht="15" customHeight="1">
      <c r="B39" s="144" t="s">
        <v>113</v>
      </c>
      <c r="C39" s="165">
        <v>29</v>
      </c>
      <c r="D39" s="166" t="s">
        <v>216</v>
      </c>
      <c r="E39" s="67"/>
      <c r="F39" s="231"/>
    </row>
    <row r="40" spans="2:6" s="145" customFormat="1" ht="15" customHeight="1">
      <c r="B40" s="144" t="s">
        <v>114</v>
      </c>
      <c r="C40" s="165">
        <v>30</v>
      </c>
      <c r="D40" s="166" t="s">
        <v>206</v>
      </c>
      <c r="E40" s="67">
        <f>'[1]IS-COM'!E46</f>
        <v>0</v>
      </c>
      <c r="F40" s="231">
        <f>'[1]IS-COM'!F46</f>
        <v>0</v>
      </c>
    </row>
    <row r="41" spans="2:6" s="145" customFormat="1" ht="15" customHeight="1" thickBot="1">
      <c r="B41" s="146" t="s">
        <v>115</v>
      </c>
      <c r="C41" s="206">
        <v>31</v>
      </c>
      <c r="D41" s="207" t="s">
        <v>217</v>
      </c>
      <c r="E41" s="69">
        <f>E29-E35+E38-E39+E40</f>
        <v>2782.6700000001365</v>
      </c>
      <c r="F41" s="232">
        <f>F29-F35+F38-F39+F40</f>
        <v>0</v>
      </c>
    </row>
    <row r="42" spans="2:6" s="196" customFormat="1" ht="9" customHeight="1" thickBot="1">
      <c r="C42" s="147"/>
      <c r="D42" s="210"/>
      <c r="E42" s="70"/>
      <c r="F42" s="70"/>
    </row>
    <row r="43" spans="2:6" s="145" customFormat="1" ht="15" customHeight="1" thickBot="1">
      <c r="B43" s="211" t="s">
        <v>116</v>
      </c>
      <c r="C43" s="212">
        <v>32</v>
      </c>
      <c r="D43" s="213" t="s">
        <v>218</v>
      </c>
      <c r="E43" s="214">
        <f>E22+E41</f>
        <v>1089651.8430038397</v>
      </c>
      <c r="F43" s="233">
        <f>F22+F41</f>
        <v>0</v>
      </c>
    </row>
    <row r="44" spans="2:6" ht="9" customHeight="1">
      <c r="C44" s="147"/>
      <c r="D44" s="210"/>
      <c r="E44" s="177"/>
      <c r="F44" s="177"/>
    </row>
    <row r="45" spans="2:6" ht="15" customHeight="1" thickBot="1">
      <c r="C45" s="147"/>
      <c r="D45" s="242" t="s">
        <v>219</v>
      </c>
      <c r="E45" s="242"/>
      <c r="F45" s="242"/>
    </row>
    <row r="46" spans="2:6" ht="15" customHeight="1">
      <c r="B46" s="198" t="s">
        <v>117</v>
      </c>
      <c r="C46" s="199">
        <v>33</v>
      </c>
      <c r="D46" s="215" t="s">
        <v>220</v>
      </c>
      <c r="E46" s="201"/>
      <c r="F46" s="229"/>
    </row>
    <row r="47" spans="2:6" ht="15" customHeight="1">
      <c r="B47" s="144" t="s">
        <v>118</v>
      </c>
      <c r="C47" s="202">
        <v>34</v>
      </c>
      <c r="D47" s="203" t="s">
        <v>221</v>
      </c>
      <c r="E47" s="68"/>
      <c r="F47" s="230"/>
    </row>
    <row r="48" spans="2:6" ht="15" customHeight="1">
      <c r="B48" s="216" t="s">
        <v>119</v>
      </c>
      <c r="C48" s="202">
        <v>35</v>
      </c>
      <c r="D48" s="203" t="s">
        <v>222</v>
      </c>
      <c r="E48" s="68"/>
      <c r="F48" s="230"/>
    </row>
    <row r="49" spans="2:6" s="145" customFormat="1" ht="15" customHeight="1" thickBot="1">
      <c r="B49" s="146" t="s">
        <v>120</v>
      </c>
      <c r="C49" s="206">
        <v>36</v>
      </c>
      <c r="D49" s="207" t="s">
        <v>223</v>
      </c>
      <c r="E49" s="69">
        <f>E46-E47-E48</f>
        <v>0</v>
      </c>
      <c r="F49" s="232">
        <f>F46-F47-F48</f>
        <v>0</v>
      </c>
    </row>
    <row r="50" spans="2:6" ht="8.25" customHeight="1">
      <c r="C50" s="147"/>
      <c r="D50" s="208"/>
      <c r="E50" s="177"/>
      <c r="F50" s="177"/>
    </row>
    <row r="51" spans="2:6" ht="15" customHeight="1" thickBot="1">
      <c r="C51" s="242" t="s">
        <v>224</v>
      </c>
      <c r="D51" s="242"/>
      <c r="E51" s="242"/>
      <c r="F51" s="242"/>
    </row>
    <row r="52" spans="2:6" ht="15" customHeight="1">
      <c r="B52" s="198" t="s">
        <v>121</v>
      </c>
      <c r="C52" s="199">
        <v>37</v>
      </c>
      <c r="D52" s="200" t="s">
        <v>225</v>
      </c>
      <c r="E52" s="201">
        <v>329346.56999999995</v>
      </c>
      <c r="F52" s="229">
        <f>'[1]IS-D'!F704</f>
        <v>0</v>
      </c>
    </row>
    <row r="53" spans="2:6" ht="15" customHeight="1">
      <c r="B53" s="144" t="s">
        <v>122</v>
      </c>
      <c r="C53" s="202">
        <v>38</v>
      </c>
      <c r="D53" s="204" t="s">
        <v>226</v>
      </c>
      <c r="E53" s="68">
        <f>'[1]IS-FA'!E93</f>
        <v>0</v>
      </c>
      <c r="F53" s="230">
        <f>'[1]IS-FA'!F93</f>
        <v>0</v>
      </c>
    </row>
    <row r="54" spans="2:6" ht="15" customHeight="1">
      <c r="B54" s="144" t="s">
        <v>123</v>
      </c>
      <c r="C54" s="202">
        <v>39</v>
      </c>
      <c r="D54" s="204" t="s">
        <v>227</v>
      </c>
      <c r="E54" s="68">
        <f>'[1]IS-FA'!E268</f>
        <v>0</v>
      </c>
      <c r="F54" s="230">
        <f>'[1]IS-FA'!F268</f>
        <v>0</v>
      </c>
    </row>
    <row r="55" spans="2:6" ht="15" customHeight="1">
      <c r="B55" s="144" t="s">
        <v>124</v>
      </c>
      <c r="C55" s="202">
        <v>40</v>
      </c>
      <c r="D55" s="204" t="s">
        <v>228</v>
      </c>
      <c r="E55" s="68">
        <f>'[1]IS-FA'!E443</f>
        <v>0</v>
      </c>
      <c r="F55" s="230">
        <f>'[1]IS-FA'!F443</f>
        <v>0</v>
      </c>
    </row>
    <row r="56" spans="2:6" ht="15" customHeight="1">
      <c r="B56" s="144" t="s">
        <v>125</v>
      </c>
      <c r="C56" s="202">
        <v>41</v>
      </c>
      <c r="D56" s="204" t="s">
        <v>161</v>
      </c>
      <c r="E56" s="68">
        <f>'[1]IS-I'!E203</f>
        <v>0</v>
      </c>
      <c r="F56" s="230">
        <f>'[1]IS-I'!F203</f>
        <v>0</v>
      </c>
    </row>
    <row r="57" spans="2:6" ht="15" customHeight="1">
      <c r="B57" s="144" t="s">
        <v>126</v>
      </c>
      <c r="C57" s="202">
        <v>42</v>
      </c>
      <c r="D57" s="204" t="s">
        <v>162</v>
      </c>
      <c r="E57" s="68">
        <f>'[1]IS-I'!E400</f>
        <v>0</v>
      </c>
      <c r="F57" s="230">
        <f>'[1]IS-I'!F400</f>
        <v>0</v>
      </c>
    </row>
    <row r="58" spans="2:6" ht="15" customHeight="1">
      <c r="B58" s="144" t="s">
        <v>127</v>
      </c>
      <c r="C58" s="202">
        <v>43</v>
      </c>
      <c r="D58" s="204" t="s">
        <v>166</v>
      </c>
      <c r="E58" s="68">
        <f>'[1]IS-IP &amp; L'!E73</f>
        <v>0</v>
      </c>
      <c r="F58" s="230">
        <f>'[1]IS-IP &amp; L'!F73</f>
        <v>0</v>
      </c>
    </row>
    <row r="59" spans="2:6" ht="15" customHeight="1">
      <c r="B59" s="144" t="s">
        <v>128</v>
      </c>
      <c r="C59" s="202">
        <v>44</v>
      </c>
      <c r="D59" s="204" t="s">
        <v>229</v>
      </c>
      <c r="E59" s="68">
        <f>'[1]IS-IP &amp; L'!E307</f>
        <v>0</v>
      </c>
      <c r="F59" s="230">
        <f>'[1]IS-IP &amp; L'!F307</f>
        <v>0</v>
      </c>
    </row>
    <row r="60" spans="2:6" ht="15" customHeight="1">
      <c r="B60" s="144" t="s">
        <v>129</v>
      </c>
      <c r="C60" s="202">
        <v>45</v>
      </c>
      <c r="D60" s="204" t="s">
        <v>230</v>
      </c>
      <c r="E60" s="68"/>
      <c r="F60" s="230"/>
    </row>
    <row r="61" spans="2:6" s="208" customFormat="1" ht="15" customHeight="1" thickBot="1">
      <c r="B61" s="146" t="s">
        <v>130</v>
      </c>
      <c r="C61" s="217">
        <v>46</v>
      </c>
      <c r="D61" s="148" t="s">
        <v>231</v>
      </c>
      <c r="E61" s="69">
        <f>SUM(E52:E60)</f>
        <v>329346.56999999995</v>
      </c>
      <c r="F61" s="232">
        <f>SUM(F52:F60)</f>
        <v>0</v>
      </c>
    </row>
    <row r="62" spans="2:6" s="208" customFormat="1" ht="9" customHeight="1">
      <c r="C62" s="147"/>
      <c r="E62" s="70"/>
      <c r="F62" s="70"/>
    </row>
    <row r="63" spans="2:6" s="208" customFormat="1" ht="15" customHeight="1" thickBot="1">
      <c r="C63" s="243" t="s">
        <v>232</v>
      </c>
      <c r="D63" s="243"/>
      <c r="E63" s="243"/>
      <c r="F63" s="243"/>
    </row>
    <row r="64" spans="2:6" ht="15" customHeight="1">
      <c r="B64" s="198" t="s">
        <v>131</v>
      </c>
      <c r="C64" s="199">
        <v>47</v>
      </c>
      <c r="D64" s="218" t="s">
        <v>233</v>
      </c>
      <c r="E64" s="201">
        <v>752871.81625000015</v>
      </c>
      <c r="F64" s="229">
        <f>'[1]IS-Ex.S &amp; Ex.Ad'!F22</f>
        <v>0</v>
      </c>
    </row>
    <row r="65" spans="2:6" ht="15" customHeight="1">
      <c r="B65" s="144" t="s">
        <v>132</v>
      </c>
      <c r="C65" s="202">
        <v>48</v>
      </c>
      <c r="D65" s="219" t="s">
        <v>234</v>
      </c>
      <c r="E65" s="68">
        <v>286128.84999999998</v>
      </c>
      <c r="F65" s="230">
        <f>'[1]IS-Ex.S &amp; Ex.Ad'!F41</f>
        <v>0</v>
      </c>
    </row>
    <row r="66" spans="2:6" ht="15" customHeight="1">
      <c r="B66" s="144" t="s">
        <v>133</v>
      </c>
      <c r="C66" s="202">
        <v>49</v>
      </c>
      <c r="D66" s="219" t="s">
        <v>235</v>
      </c>
      <c r="E66" s="68">
        <v>2768.49</v>
      </c>
      <c r="F66" s="230">
        <f>'[1]IS-Ex.T &amp; Ex.F &amp; O'!F12</f>
        <v>0</v>
      </c>
    </row>
    <row r="67" spans="2:6" ht="15" customHeight="1">
      <c r="B67" s="144" t="s">
        <v>134</v>
      </c>
      <c r="C67" s="202">
        <v>50</v>
      </c>
      <c r="D67" s="219" t="s">
        <v>236</v>
      </c>
      <c r="E67" s="68">
        <v>96402.703358179133</v>
      </c>
      <c r="F67" s="230"/>
    </row>
    <row r="68" spans="2:6" ht="15" customHeight="1">
      <c r="B68" s="144" t="s">
        <v>135</v>
      </c>
      <c r="C68" s="202">
        <v>51</v>
      </c>
      <c r="D68" s="219" t="s">
        <v>237</v>
      </c>
      <c r="E68" s="68">
        <v>25993.230812566249</v>
      </c>
      <c r="F68" s="230">
        <f>'[1]IS-Ex.T &amp; Ex.F &amp; O'!F111</f>
        <v>0</v>
      </c>
    </row>
    <row r="69" spans="2:6" ht="15" customHeight="1">
      <c r="B69" s="144" t="s">
        <v>136</v>
      </c>
      <c r="C69" s="202">
        <v>52</v>
      </c>
      <c r="D69" s="219" t="s">
        <v>238</v>
      </c>
      <c r="E69" s="68"/>
      <c r="F69" s="230"/>
    </row>
    <row r="70" spans="2:6" ht="15" customHeight="1" thickBot="1">
      <c r="B70" s="220" t="s">
        <v>137</v>
      </c>
      <c r="C70" s="221">
        <v>53</v>
      </c>
      <c r="D70" s="222" t="s">
        <v>239</v>
      </c>
      <c r="E70" s="223">
        <v>-130867.14000000001</v>
      </c>
      <c r="F70" s="234">
        <f>'[1]IS-Ex.T &amp; Ex.F &amp; O'!F124</f>
        <v>0</v>
      </c>
    </row>
    <row r="71" spans="2:6" s="143" customFormat="1" ht="9" customHeight="1" thickBot="1">
      <c r="C71" s="182"/>
      <c r="D71" s="224"/>
      <c r="E71" s="225"/>
      <c r="F71" s="225"/>
    </row>
    <row r="72" spans="2:6" s="145" customFormat="1" ht="15" customHeight="1">
      <c r="B72" s="198" t="s">
        <v>138</v>
      </c>
      <c r="C72" s="161">
        <v>54</v>
      </c>
      <c r="D72" s="162" t="s">
        <v>240</v>
      </c>
      <c r="E72" s="163">
        <f>E43+E49+E61-E64-E65-E66-E67-E68-E69+E70</f>
        <v>123966.18258309405</v>
      </c>
      <c r="F72" s="235">
        <f>F43+F49+F61-F64-F65-F66-F67-F68-F69+F70</f>
        <v>0</v>
      </c>
    </row>
    <row r="73" spans="2:6" s="145" customFormat="1" ht="15" customHeight="1">
      <c r="B73" s="144" t="s">
        <v>139</v>
      </c>
      <c r="C73" s="165">
        <v>55</v>
      </c>
      <c r="D73" s="226" t="s">
        <v>241</v>
      </c>
      <c r="E73" s="67">
        <f>E72*0.15</f>
        <v>18594.927387464108</v>
      </c>
      <c r="F73" s="231"/>
    </row>
    <row r="74" spans="2:6" s="145" customFormat="1" ht="15" customHeight="1" thickBot="1">
      <c r="B74" s="146" t="s">
        <v>140</v>
      </c>
      <c r="C74" s="206">
        <v>56</v>
      </c>
      <c r="D74" s="207" t="s">
        <v>242</v>
      </c>
      <c r="E74" s="69">
        <f>E72-E73</f>
        <v>105371.25519562994</v>
      </c>
      <c r="F74" s="232">
        <f>F72-F73</f>
        <v>0</v>
      </c>
    </row>
    <row r="75" spans="2:6">
      <c r="D75" s="227"/>
    </row>
    <row r="76" spans="2:6">
      <c r="C76" s="244"/>
      <c r="D76" s="244"/>
      <c r="E76" s="244"/>
      <c r="F76" s="244"/>
    </row>
    <row r="77" spans="2:6">
      <c r="C77" s="245"/>
      <c r="D77" s="245"/>
      <c r="E77" s="245"/>
      <c r="F77" s="245"/>
    </row>
    <row r="78" spans="2:6">
      <c r="C78" s="244"/>
      <c r="D78" s="244"/>
      <c r="E78" s="244"/>
      <c r="F78" s="244"/>
    </row>
    <row r="79" spans="2:6">
      <c r="C79" s="245"/>
      <c r="D79" s="245"/>
      <c r="E79" s="245"/>
      <c r="F79" s="245"/>
    </row>
    <row r="80" spans="2:6">
      <c r="C80" s="244"/>
      <c r="D80" s="244"/>
      <c r="E80" s="244"/>
      <c r="F80" s="244"/>
    </row>
    <row r="81" spans="3:6">
      <c r="C81" s="245"/>
      <c r="D81" s="245"/>
      <c r="E81" s="245"/>
      <c r="F81" s="245"/>
    </row>
  </sheetData>
  <mergeCells count="16">
    <mergeCell ref="C81:F81"/>
    <mergeCell ref="C76:F76"/>
    <mergeCell ref="C77:F77"/>
    <mergeCell ref="C78:F78"/>
    <mergeCell ref="C79:F79"/>
    <mergeCell ref="C80:F80"/>
    <mergeCell ref="C24:F24"/>
    <mergeCell ref="D45:F45"/>
    <mergeCell ref="B1:C1"/>
    <mergeCell ref="C51:F51"/>
    <mergeCell ref="C63:F63"/>
    <mergeCell ref="E1:F1"/>
    <mergeCell ref="B2:F2"/>
    <mergeCell ref="D4:F4"/>
    <mergeCell ref="E5:F5"/>
    <mergeCell ref="C8:F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F58"/>
  <sheetViews>
    <sheetView showGridLines="0" zoomScale="90" zoomScaleNormal="90" workbookViewId="0">
      <pane ySplit="6" topLeftCell="A22" activePane="bottomLeft" state="frozen"/>
      <selection pane="bottomLeft" activeCell="E47" sqref="E47"/>
    </sheetView>
  </sheetViews>
  <sheetFormatPr defaultColWidth="9.140625" defaultRowHeight="15"/>
  <cols>
    <col min="1" max="1" width="2" style="149" customWidth="1"/>
    <col min="2" max="2" width="11" style="149" customWidth="1"/>
    <col min="3" max="3" width="5.140625" style="149" customWidth="1"/>
    <col min="4" max="4" width="73.7109375" style="149" customWidth="1"/>
    <col min="5" max="6" width="16.140625" style="149" customWidth="1"/>
    <col min="7" max="16384" width="9.140625" style="149"/>
  </cols>
  <sheetData>
    <row r="1" spans="2:6">
      <c r="B1" s="278" t="s">
        <v>243</v>
      </c>
      <c r="C1" s="278"/>
      <c r="D1" s="279" t="s">
        <v>147</v>
      </c>
      <c r="E1" s="249" t="s">
        <v>246</v>
      </c>
      <c r="F1" s="249"/>
    </row>
    <row r="2" spans="2:6">
      <c r="B2" s="246" t="s">
        <v>247</v>
      </c>
      <c r="C2" s="246"/>
      <c r="D2" s="246"/>
      <c r="E2" s="246"/>
      <c r="F2" s="246"/>
    </row>
    <row r="3" spans="2:6">
      <c r="B3" s="150"/>
      <c r="C3" s="150"/>
    </row>
    <row r="4" spans="2:6" ht="18" customHeight="1">
      <c r="B4" s="151"/>
      <c r="C4" s="247" t="s">
        <v>148</v>
      </c>
      <c r="D4" s="248"/>
      <c r="E4" s="248"/>
      <c r="F4" s="248"/>
    </row>
    <row r="5" spans="2:6" ht="15.75" thickBot="1">
      <c r="E5" s="249" t="s">
        <v>149</v>
      </c>
      <c r="F5" s="249"/>
    </row>
    <row r="6" spans="2:6" s="152" customFormat="1" ht="45.75" thickBot="1">
      <c r="B6" s="153" t="s">
        <v>83</v>
      </c>
      <c r="C6" s="154" t="s">
        <v>84</v>
      </c>
      <c r="D6" s="155"/>
      <c r="E6" s="156" t="s">
        <v>150</v>
      </c>
      <c r="F6" s="228" t="s">
        <v>245</v>
      </c>
    </row>
    <row r="7" spans="2:6" s="152" customFormat="1" ht="6" customHeight="1">
      <c r="C7" s="157"/>
      <c r="D7" s="158"/>
      <c r="E7" s="159"/>
      <c r="F7" s="159"/>
    </row>
    <row r="8" spans="2:6" s="66" customFormat="1" ht="15.75" customHeight="1" thickBot="1">
      <c r="C8" s="250" t="s">
        <v>151</v>
      </c>
      <c r="D8" s="250"/>
      <c r="E8" s="250"/>
      <c r="F8" s="250"/>
    </row>
    <row r="9" spans="2:6" s="145" customFormat="1" ht="15" customHeight="1">
      <c r="B9" s="160" t="s">
        <v>85</v>
      </c>
      <c r="C9" s="161">
        <v>1</v>
      </c>
      <c r="D9" s="162" t="s">
        <v>152</v>
      </c>
      <c r="E9" s="163">
        <v>1203158.2</v>
      </c>
      <c r="F9" s="235">
        <f>'[1]BS-C'!F27</f>
        <v>0</v>
      </c>
    </row>
    <row r="10" spans="2:6" s="145" customFormat="1" ht="15" customHeight="1">
      <c r="B10" s="164" t="s">
        <v>86</v>
      </c>
      <c r="C10" s="165">
        <v>2</v>
      </c>
      <c r="D10" s="166" t="s">
        <v>153</v>
      </c>
      <c r="E10" s="67">
        <v>8654995.8900000006</v>
      </c>
      <c r="F10" s="231">
        <f>'[1]BS-D'!F1034</f>
        <v>0</v>
      </c>
    </row>
    <row r="11" spans="2:6" s="145" customFormat="1" ht="15" customHeight="1">
      <c r="B11" s="164" t="s">
        <v>87</v>
      </c>
      <c r="C11" s="165">
        <v>3</v>
      </c>
      <c r="D11" s="166" t="s">
        <v>154</v>
      </c>
      <c r="E11" s="67">
        <v>0</v>
      </c>
      <c r="F11" s="231">
        <f>'[1]BS-FA '!F93</f>
        <v>0</v>
      </c>
    </row>
    <row r="12" spans="2:6" s="145" customFormat="1" ht="15" customHeight="1">
      <c r="B12" s="164" t="s">
        <v>88</v>
      </c>
      <c r="C12" s="165">
        <v>4</v>
      </c>
      <c r="D12" s="167" t="s">
        <v>155</v>
      </c>
      <c r="E12" s="67">
        <v>0</v>
      </c>
      <c r="F12" s="231">
        <f>'[1]BS-FA '!F436</f>
        <v>0</v>
      </c>
    </row>
    <row r="13" spans="2:6" s="145" customFormat="1" ht="30">
      <c r="B13" s="164" t="s">
        <v>89</v>
      </c>
      <c r="C13" s="165">
        <v>5</v>
      </c>
      <c r="D13" s="168" t="s">
        <v>156</v>
      </c>
      <c r="E13" s="67">
        <v>0</v>
      </c>
      <c r="F13" s="231">
        <f>'[1]BS-FA '!F779</f>
        <v>0</v>
      </c>
    </row>
    <row r="14" spans="2:6" s="145" customFormat="1" ht="15" customHeight="1">
      <c r="B14" s="164" t="s">
        <v>90</v>
      </c>
      <c r="C14" s="165">
        <v>6</v>
      </c>
      <c r="D14" s="167" t="s">
        <v>157</v>
      </c>
      <c r="E14" s="67">
        <v>7093146.349232967</v>
      </c>
      <c r="F14" s="231">
        <f>'[1]BS-IR &amp; RR'!F19</f>
        <v>0</v>
      </c>
    </row>
    <row r="15" spans="2:6" s="145" customFormat="1" ht="15" customHeight="1">
      <c r="B15" s="164" t="s">
        <v>91</v>
      </c>
      <c r="C15" s="165">
        <v>7</v>
      </c>
      <c r="D15" s="166" t="s">
        <v>158</v>
      </c>
      <c r="E15" s="67">
        <v>6902410.4560876926</v>
      </c>
      <c r="F15" s="231">
        <f>'[1]BS-IR &amp; RR'!F35</f>
        <v>0</v>
      </c>
    </row>
    <row r="16" spans="2:6" s="145" customFormat="1" ht="15" customHeight="1">
      <c r="B16" s="164" t="s">
        <v>92</v>
      </c>
      <c r="C16" s="165">
        <v>8</v>
      </c>
      <c r="D16" s="167" t="s">
        <v>159</v>
      </c>
      <c r="E16" s="67">
        <v>76421.509999999995</v>
      </c>
      <c r="F16" s="231"/>
    </row>
    <row r="17" spans="2:6" s="145" customFormat="1" ht="15" customHeight="1">
      <c r="B17" s="164" t="s">
        <v>93</v>
      </c>
      <c r="C17" s="165">
        <v>9</v>
      </c>
      <c r="D17" s="166" t="s">
        <v>160</v>
      </c>
      <c r="E17" s="67">
        <v>0</v>
      </c>
      <c r="F17" s="231">
        <f>'[1]BS-L'!R722</f>
        <v>0</v>
      </c>
    </row>
    <row r="18" spans="2:6" s="145" customFormat="1" ht="15" customHeight="1">
      <c r="B18" s="164" t="s">
        <v>94</v>
      </c>
      <c r="C18" s="165">
        <v>10</v>
      </c>
      <c r="D18" s="166" t="s">
        <v>161</v>
      </c>
      <c r="E18" s="67">
        <v>0</v>
      </c>
      <c r="F18" s="231">
        <f>'[1]BS-I'!F476</f>
        <v>0</v>
      </c>
    </row>
    <row r="19" spans="2:6" s="145" customFormat="1" ht="15" customHeight="1">
      <c r="B19" s="164" t="s">
        <v>95</v>
      </c>
      <c r="C19" s="165">
        <v>11</v>
      </c>
      <c r="D19" s="166" t="s">
        <v>162</v>
      </c>
      <c r="E19" s="67">
        <v>14801.449999999999</v>
      </c>
      <c r="F19" s="231">
        <f>'[1]BS-I'!F946</f>
        <v>0</v>
      </c>
    </row>
    <row r="20" spans="2:6" s="145" customFormat="1" ht="15" customHeight="1">
      <c r="B20" s="164" t="s">
        <v>96</v>
      </c>
      <c r="C20" s="165">
        <v>12</v>
      </c>
      <c r="D20" s="166" t="s">
        <v>163</v>
      </c>
      <c r="E20" s="67">
        <v>2040801.3059360229</v>
      </c>
      <c r="F20" s="231">
        <f>'[1]BS-R'!F18+'[1]BS-R'!F38</f>
        <v>0</v>
      </c>
    </row>
    <row r="21" spans="2:6" s="145" customFormat="1" ht="15" customHeight="1">
      <c r="B21" s="164" t="s">
        <v>97</v>
      </c>
      <c r="C21" s="165">
        <v>13</v>
      </c>
      <c r="D21" s="166" t="s">
        <v>164</v>
      </c>
      <c r="E21" s="67">
        <v>262368.3036000022</v>
      </c>
      <c r="F21" s="231">
        <f>'[1]BS-DC'!F13+'[1]BS-DC'!F24</f>
        <v>0</v>
      </c>
    </row>
    <row r="22" spans="2:6" s="145" customFormat="1" ht="15" customHeight="1">
      <c r="B22" s="164" t="s">
        <v>98</v>
      </c>
      <c r="C22" s="165">
        <v>14</v>
      </c>
      <c r="D22" s="166" t="s">
        <v>165</v>
      </c>
      <c r="E22" s="67">
        <v>1020377.8300000005</v>
      </c>
      <c r="F22" s="231"/>
    </row>
    <row r="23" spans="2:6" s="145" customFormat="1" ht="15" customHeight="1">
      <c r="B23" s="164" t="s">
        <v>99</v>
      </c>
      <c r="C23" s="165">
        <v>15</v>
      </c>
      <c r="D23" s="166" t="s">
        <v>166</v>
      </c>
      <c r="E23" s="67">
        <v>0</v>
      </c>
      <c r="F23" s="231">
        <f>'[1]BS-IP &amp; OA'!F73</f>
        <v>0</v>
      </c>
    </row>
    <row r="24" spans="2:6" s="145" customFormat="1" ht="15" customHeight="1">
      <c r="B24" s="164" t="s">
        <v>100</v>
      </c>
      <c r="C24" s="165">
        <v>16</v>
      </c>
      <c r="D24" s="166" t="s">
        <v>167</v>
      </c>
      <c r="E24" s="67">
        <v>90080.360000000015</v>
      </c>
      <c r="F24" s="231"/>
    </row>
    <row r="25" spans="2:6" s="145" customFormat="1" ht="15" customHeight="1">
      <c r="B25" s="164" t="s">
        <v>101</v>
      </c>
      <c r="C25" s="165">
        <v>17</v>
      </c>
      <c r="D25" s="166" t="s">
        <v>168</v>
      </c>
      <c r="E25" s="67"/>
      <c r="F25" s="231"/>
    </row>
    <row r="26" spans="2:6" s="145" customFormat="1" ht="15" customHeight="1">
      <c r="B26" s="164" t="s">
        <v>102</v>
      </c>
      <c r="C26" s="165">
        <v>18</v>
      </c>
      <c r="D26" s="169" t="s">
        <v>169</v>
      </c>
      <c r="E26" s="67">
        <v>1059587.3937638421</v>
      </c>
      <c r="F26" s="231">
        <f>'[1]BS-IP &amp; OA'!F92</f>
        <v>0</v>
      </c>
    </row>
    <row r="27" spans="2:6" s="174" customFormat="1" ht="15" customHeight="1" thickBot="1">
      <c r="B27" s="170" t="s">
        <v>103</v>
      </c>
      <c r="C27" s="171">
        <v>19</v>
      </c>
      <c r="D27" s="172" t="s">
        <v>170</v>
      </c>
      <c r="E27" s="173">
        <f>SUM(E9:E26)</f>
        <v>28418149.048620529</v>
      </c>
      <c r="F27" s="236">
        <f>SUM(F9:F26)</f>
        <v>0</v>
      </c>
    </row>
    <row r="28" spans="2:6" s="66" customFormat="1" ht="6" customHeight="1">
      <c r="B28" s="175"/>
      <c r="C28" s="147"/>
      <c r="D28" s="176"/>
      <c r="E28" s="177"/>
      <c r="F28" s="177"/>
    </row>
    <row r="29" spans="2:6" s="66" customFormat="1" ht="15.75" customHeight="1" thickBot="1">
      <c r="B29" s="175"/>
      <c r="C29" s="250" t="s">
        <v>171</v>
      </c>
      <c r="D29" s="250"/>
      <c r="E29" s="250"/>
      <c r="F29" s="250"/>
    </row>
    <row r="30" spans="2:6" s="145" customFormat="1" ht="15" customHeight="1">
      <c r="B30" s="160" t="s">
        <v>104</v>
      </c>
      <c r="C30" s="161">
        <v>20</v>
      </c>
      <c r="D30" s="178" t="s">
        <v>172</v>
      </c>
      <c r="E30" s="163">
        <v>10371086.160838343</v>
      </c>
      <c r="F30" s="235">
        <f>'[1]BS-R'!F13+'[1]BS-R'!F32</f>
        <v>0</v>
      </c>
    </row>
    <row r="31" spans="2:6" s="145" customFormat="1" ht="15" customHeight="1">
      <c r="B31" s="164" t="s">
        <v>105</v>
      </c>
      <c r="C31" s="165">
        <v>21</v>
      </c>
      <c r="D31" s="179" t="s">
        <v>173</v>
      </c>
      <c r="E31" s="67">
        <v>6194779.2307218052</v>
      </c>
      <c r="F31" s="231">
        <f>'[1]BS-OIL &amp; OL'!F15</f>
        <v>0</v>
      </c>
    </row>
    <row r="32" spans="2:6" s="145" customFormat="1" ht="15" customHeight="1">
      <c r="B32" s="164" t="s">
        <v>106</v>
      </c>
      <c r="C32" s="165">
        <v>22</v>
      </c>
      <c r="D32" s="167" t="s">
        <v>174</v>
      </c>
      <c r="E32" s="67"/>
      <c r="F32" s="231"/>
    </row>
    <row r="33" spans="2:6" s="145" customFormat="1" ht="15" customHeight="1">
      <c r="B33" s="164" t="s">
        <v>107</v>
      </c>
      <c r="C33" s="165">
        <v>23</v>
      </c>
      <c r="D33" s="179" t="s">
        <v>175</v>
      </c>
      <c r="E33" s="67">
        <v>897889.61417152383</v>
      </c>
      <c r="F33" s="231">
        <f>'[1]BS-FL'!N286</f>
        <v>0</v>
      </c>
    </row>
    <row r="34" spans="2:6" s="145" customFormat="1" ht="15" customHeight="1">
      <c r="B34" s="164" t="s">
        <v>108</v>
      </c>
      <c r="C34" s="165">
        <v>24</v>
      </c>
      <c r="D34" s="179" t="s">
        <v>176</v>
      </c>
      <c r="E34" s="67">
        <v>0</v>
      </c>
      <c r="F34" s="231">
        <f>'[1]BS-PL'!F22+'[1]BS-PL'!F27</f>
        <v>0</v>
      </c>
    </row>
    <row r="35" spans="2:6" s="145" customFormat="1" ht="15" customHeight="1">
      <c r="B35" s="164" t="s">
        <v>109</v>
      </c>
      <c r="C35" s="165">
        <v>25</v>
      </c>
      <c r="D35" s="179" t="s">
        <v>177</v>
      </c>
      <c r="E35" s="67">
        <v>0</v>
      </c>
      <c r="F35" s="231">
        <f>'[1]BS-LA'!F328</f>
        <v>0</v>
      </c>
    </row>
    <row r="36" spans="2:6" s="145" customFormat="1" ht="15" customHeight="1">
      <c r="B36" s="164" t="s">
        <v>110</v>
      </c>
      <c r="C36" s="165">
        <v>26</v>
      </c>
      <c r="D36" s="179" t="s">
        <v>178</v>
      </c>
      <c r="E36" s="67">
        <v>0</v>
      </c>
      <c r="F36" s="231">
        <f>'[1]BS-LA'!F650</f>
        <v>0</v>
      </c>
    </row>
    <row r="37" spans="2:6" s="145" customFormat="1" ht="15" customHeight="1">
      <c r="B37" s="164" t="s">
        <v>111</v>
      </c>
      <c r="C37" s="165">
        <v>27</v>
      </c>
      <c r="D37" s="179" t="s">
        <v>179</v>
      </c>
      <c r="E37" s="67">
        <v>440527.77999999933</v>
      </c>
      <c r="F37" s="231">
        <f>'[1]BS-DC'!F17+'[1]BS-DC'!F28</f>
        <v>0</v>
      </c>
    </row>
    <row r="38" spans="2:6" s="145" customFormat="1" ht="15" customHeight="1">
      <c r="B38" s="164" t="s">
        <v>112</v>
      </c>
      <c r="C38" s="165">
        <v>28</v>
      </c>
      <c r="D38" s="179" t="s">
        <v>180</v>
      </c>
      <c r="E38" s="67"/>
      <c r="F38" s="231"/>
    </row>
    <row r="39" spans="2:6" s="145" customFormat="1" ht="15" customHeight="1">
      <c r="B39" s="164" t="s">
        <v>113</v>
      </c>
      <c r="C39" s="165">
        <v>29</v>
      </c>
      <c r="D39" s="179" t="s">
        <v>181</v>
      </c>
      <c r="E39" s="67">
        <v>718070.35738746414</v>
      </c>
      <c r="F39" s="231">
        <f>'[1]BS-OIL &amp; OL'!F30</f>
        <v>0</v>
      </c>
    </row>
    <row r="40" spans="2:6" s="174" customFormat="1" ht="15" customHeight="1" thickBot="1">
      <c r="B40" s="170" t="s">
        <v>114</v>
      </c>
      <c r="C40" s="171">
        <v>30</v>
      </c>
      <c r="D40" s="180" t="s">
        <v>182</v>
      </c>
      <c r="E40" s="173">
        <f>SUM(E30:E39)</f>
        <v>18622353.143119138</v>
      </c>
      <c r="F40" s="236">
        <f>SUM(F30:F39)</f>
        <v>0</v>
      </c>
    </row>
    <row r="41" spans="2:6" s="143" customFormat="1" ht="6" customHeight="1">
      <c r="B41" s="181"/>
      <c r="C41" s="182"/>
      <c r="D41" s="176"/>
      <c r="E41" s="177"/>
      <c r="F41" s="177"/>
    </row>
    <row r="42" spans="2:6" s="66" customFormat="1" ht="15.75" customHeight="1" thickBot="1">
      <c r="B42" s="183"/>
      <c r="C42" s="250" t="s">
        <v>183</v>
      </c>
      <c r="D42" s="250"/>
      <c r="E42" s="250"/>
      <c r="F42" s="250"/>
    </row>
    <row r="43" spans="2:6" s="145" customFormat="1" ht="15" customHeight="1">
      <c r="B43" s="160" t="s">
        <v>115</v>
      </c>
      <c r="C43" s="161">
        <v>31</v>
      </c>
      <c r="D43" s="178" t="s">
        <v>184</v>
      </c>
      <c r="E43" s="163">
        <v>27799535.120000001</v>
      </c>
      <c r="F43" s="235"/>
    </row>
    <row r="44" spans="2:6" s="145" customFormat="1" ht="15" customHeight="1">
      <c r="B44" s="164" t="s">
        <v>116</v>
      </c>
      <c r="C44" s="165">
        <v>32</v>
      </c>
      <c r="D44" s="179" t="s">
        <v>185</v>
      </c>
      <c r="E44" s="67"/>
      <c r="F44" s="231"/>
    </row>
    <row r="45" spans="2:6" s="145" customFormat="1" ht="15" customHeight="1">
      <c r="B45" s="164" t="s">
        <v>117</v>
      </c>
      <c r="C45" s="165">
        <v>33</v>
      </c>
      <c r="D45" s="179" t="s">
        <v>186</v>
      </c>
      <c r="E45" s="67"/>
      <c r="F45" s="231"/>
    </row>
    <row r="46" spans="2:6" s="145" customFormat="1" ht="15" customHeight="1">
      <c r="B46" s="164" t="s">
        <v>118</v>
      </c>
      <c r="C46" s="165">
        <v>34</v>
      </c>
      <c r="D46" s="179" t="s">
        <v>187</v>
      </c>
      <c r="E46" s="67">
        <v>-18288249.039694235</v>
      </c>
      <c r="F46" s="231"/>
    </row>
    <row r="47" spans="2:6" s="145" customFormat="1" ht="15" customHeight="1">
      <c r="B47" s="164" t="s">
        <v>119</v>
      </c>
      <c r="C47" s="165">
        <v>35</v>
      </c>
      <c r="D47" s="179" t="s">
        <v>188</v>
      </c>
      <c r="E47" s="67">
        <v>105371.25519562994</v>
      </c>
      <c r="F47" s="231"/>
    </row>
    <row r="48" spans="2:6" s="145" customFormat="1" ht="15" customHeight="1">
      <c r="B48" s="164" t="s">
        <v>120</v>
      </c>
      <c r="C48" s="165">
        <v>36</v>
      </c>
      <c r="D48" s="179" t="s">
        <v>189</v>
      </c>
      <c r="E48" s="67">
        <v>179138.57</v>
      </c>
      <c r="F48" s="231"/>
    </row>
    <row r="49" spans="2:6" s="174" customFormat="1" ht="15" customHeight="1">
      <c r="B49" s="164" t="s">
        <v>121</v>
      </c>
      <c r="C49" s="184">
        <v>37</v>
      </c>
      <c r="D49" s="185" t="s">
        <v>190</v>
      </c>
      <c r="E49" s="186">
        <f>SUM(E43+E44-E45+E46+E47+E48)</f>
        <v>9795795.9055013973</v>
      </c>
      <c r="F49" s="237">
        <f>SUM(F43+F44-F45+F46+F47+F48)</f>
        <v>0</v>
      </c>
    </row>
    <row r="50" spans="2:6" s="174" customFormat="1" ht="15" customHeight="1" thickBot="1">
      <c r="B50" s="170" t="s">
        <v>122</v>
      </c>
      <c r="C50" s="187">
        <v>38</v>
      </c>
      <c r="D50" s="188" t="s">
        <v>191</v>
      </c>
      <c r="E50" s="189">
        <f>E40+E49</f>
        <v>28418149.048620537</v>
      </c>
      <c r="F50" s="238">
        <f>F40+F49</f>
        <v>0</v>
      </c>
    </row>
    <row r="51" spans="2:6" s="190" customFormat="1">
      <c r="E51" s="191">
        <f>E27-E50</f>
        <v>0</v>
      </c>
    </row>
    <row r="52" spans="2:6" s="190" customFormat="1"/>
    <row r="53" spans="2:6">
      <c r="C53" s="244"/>
      <c r="D53" s="244"/>
      <c r="E53" s="244"/>
      <c r="F53" s="244"/>
    </row>
    <row r="54" spans="2:6">
      <c r="C54" s="245"/>
      <c r="D54" s="245"/>
      <c r="E54" s="245"/>
      <c r="F54" s="245"/>
    </row>
    <row r="55" spans="2:6">
      <c r="C55" s="244"/>
      <c r="D55" s="244"/>
      <c r="E55" s="244"/>
      <c r="F55" s="244"/>
    </row>
    <row r="56" spans="2:6">
      <c r="C56" s="245"/>
      <c r="D56" s="245"/>
      <c r="E56" s="245"/>
      <c r="F56" s="245"/>
    </row>
    <row r="57" spans="2:6" ht="15" customHeight="1">
      <c r="C57" s="244"/>
      <c r="D57" s="244"/>
      <c r="E57" s="244"/>
      <c r="F57" s="244"/>
    </row>
    <row r="58" spans="2:6">
      <c r="C58" s="245"/>
      <c r="D58" s="245"/>
      <c r="E58" s="245"/>
      <c r="F58" s="245"/>
    </row>
  </sheetData>
  <mergeCells count="14">
    <mergeCell ref="C58:F58"/>
    <mergeCell ref="B1:C1"/>
    <mergeCell ref="E1:F1"/>
    <mergeCell ref="B2:F2"/>
    <mergeCell ref="C4:F4"/>
    <mergeCell ref="E5:F5"/>
    <mergeCell ref="C8:F8"/>
    <mergeCell ref="C29:F29"/>
    <mergeCell ref="C42:F42"/>
    <mergeCell ref="C53:F53"/>
    <mergeCell ref="C54:F54"/>
    <mergeCell ref="C55:F55"/>
    <mergeCell ref="C56:F56"/>
    <mergeCell ref="C57:F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G7" zoomScale="70" zoomScaleNormal="70" zoomScaleSheetLayoutView="50" workbookViewId="0">
      <pane ySplit="4" topLeftCell="A35" activePane="bottomLeft" state="frozen"/>
      <selection activeCell="A7" sqref="A7"/>
      <selection pane="bottomLeft" activeCell="C51" sqref="C51:AG51"/>
    </sheetView>
  </sheetViews>
  <sheetFormatPr defaultColWidth="9.140625"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141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143</v>
      </c>
      <c r="B2" s="31"/>
      <c r="C2" s="62"/>
      <c r="D2" s="62"/>
      <c r="E2" s="62"/>
      <c r="F2" s="62"/>
      <c r="G2" s="62"/>
      <c r="H2" s="62"/>
    </row>
    <row r="3" spans="1:38">
      <c r="A3" s="64" t="s">
        <v>144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145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56" t="s">
        <v>81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C6" s="258" t="s">
        <v>82</v>
      </c>
      <c r="AD6" s="258"/>
      <c r="AE6" s="258"/>
      <c r="AF6" s="258"/>
      <c r="AG6" s="258"/>
      <c r="AH6" s="258"/>
      <c r="AI6" s="258"/>
      <c r="AJ6" s="258"/>
      <c r="AK6" s="258"/>
      <c r="AL6" s="258"/>
    </row>
    <row r="7" spans="1:38" ht="45.75" customHeight="1" thickBot="1">
      <c r="A7" s="62"/>
      <c r="B7" s="62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C7" s="259"/>
      <c r="AD7" s="259"/>
      <c r="AE7" s="259"/>
      <c r="AF7" s="259"/>
      <c r="AG7" s="259"/>
      <c r="AH7" s="259"/>
      <c r="AI7" s="259"/>
      <c r="AJ7" s="259"/>
      <c r="AK7" s="259"/>
      <c r="AL7" s="259"/>
    </row>
    <row r="8" spans="1:38" s="1" customFormat="1" ht="89.25" customHeight="1">
      <c r="A8" s="272" t="s">
        <v>23</v>
      </c>
      <c r="B8" s="260" t="s">
        <v>69</v>
      </c>
      <c r="C8" s="268" t="s">
        <v>22</v>
      </c>
      <c r="D8" s="253"/>
      <c r="E8" s="253"/>
      <c r="F8" s="253"/>
      <c r="G8" s="253"/>
      <c r="H8" s="269" t="s">
        <v>142</v>
      </c>
      <c r="I8" s="253" t="s">
        <v>70</v>
      </c>
      <c r="J8" s="253"/>
      <c r="K8" s="253" t="s">
        <v>71</v>
      </c>
      <c r="L8" s="253"/>
      <c r="M8" s="253"/>
      <c r="N8" s="253"/>
      <c r="O8" s="253"/>
      <c r="P8" s="253" t="s">
        <v>72</v>
      </c>
      <c r="Q8" s="277"/>
      <c r="R8" s="268" t="s">
        <v>73</v>
      </c>
      <c r="S8" s="253"/>
      <c r="T8" s="253"/>
      <c r="U8" s="253"/>
      <c r="V8" s="253"/>
      <c r="W8" s="253"/>
      <c r="X8" s="253"/>
      <c r="Y8" s="253"/>
      <c r="Z8" s="253" t="s">
        <v>76</v>
      </c>
      <c r="AA8" s="260"/>
      <c r="AC8" s="265" t="s">
        <v>70</v>
      </c>
      <c r="AD8" s="253"/>
      <c r="AE8" s="253" t="s">
        <v>71</v>
      </c>
      <c r="AF8" s="253"/>
      <c r="AG8" s="253" t="s">
        <v>77</v>
      </c>
      <c r="AH8" s="253"/>
      <c r="AI8" s="253" t="s">
        <v>78</v>
      </c>
      <c r="AJ8" s="253"/>
      <c r="AK8" s="253" t="s">
        <v>76</v>
      </c>
      <c r="AL8" s="260"/>
    </row>
    <row r="9" spans="1:38" s="1" customFormat="1" ht="49.9" customHeight="1">
      <c r="A9" s="273"/>
      <c r="B9" s="275"/>
      <c r="C9" s="263" t="s">
        <v>15</v>
      </c>
      <c r="D9" s="264"/>
      <c r="E9" s="264"/>
      <c r="F9" s="264"/>
      <c r="G9" s="8" t="s">
        <v>16</v>
      </c>
      <c r="H9" s="270"/>
      <c r="I9" s="251" t="s">
        <v>0</v>
      </c>
      <c r="J9" s="251" t="s">
        <v>1</v>
      </c>
      <c r="K9" s="264" t="s">
        <v>0</v>
      </c>
      <c r="L9" s="264"/>
      <c r="M9" s="264"/>
      <c r="N9" s="264"/>
      <c r="O9" s="8" t="s">
        <v>1</v>
      </c>
      <c r="P9" s="251" t="s">
        <v>79</v>
      </c>
      <c r="Q9" s="261" t="s">
        <v>80</v>
      </c>
      <c r="R9" s="263" t="s">
        <v>74</v>
      </c>
      <c r="S9" s="264"/>
      <c r="T9" s="264"/>
      <c r="U9" s="264"/>
      <c r="V9" s="264" t="s">
        <v>75</v>
      </c>
      <c r="W9" s="264"/>
      <c r="X9" s="264"/>
      <c r="Y9" s="264"/>
      <c r="Z9" s="251" t="s">
        <v>17</v>
      </c>
      <c r="AA9" s="261" t="s">
        <v>18</v>
      </c>
      <c r="AC9" s="266" t="s">
        <v>0</v>
      </c>
      <c r="AD9" s="251" t="s">
        <v>1</v>
      </c>
      <c r="AE9" s="251" t="s">
        <v>0</v>
      </c>
      <c r="AF9" s="251" t="s">
        <v>1</v>
      </c>
      <c r="AG9" s="251" t="s">
        <v>79</v>
      </c>
      <c r="AH9" s="251" t="s">
        <v>80</v>
      </c>
      <c r="AI9" s="251" t="s">
        <v>74</v>
      </c>
      <c r="AJ9" s="251" t="s">
        <v>75</v>
      </c>
      <c r="AK9" s="251" t="s">
        <v>17</v>
      </c>
      <c r="AL9" s="261" t="s">
        <v>18</v>
      </c>
    </row>
    <row r="10" spans="1:38" s="1" customFormat="1" ht="102.75" customHeight="1" thickBot="1">
      <c r="A10" s="274"/>
      <c r="B10" s="276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1"/>
      <c r="I10" s="252"/>
      <c r="J10" s="25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2"/>
      <c r="Q10" s="262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2"/>
      <c r="AA10" s="262"/>
      <c r="AC10" s="267"/>
      <c r="AD10" s="252"/>
      <c r="AE10" s="252"/>
      <c r="AF10" s="252"/>
      <c r="AG10" s="252"/>
      <c r="AH10" s="252"/>
      <c r="AI10" s="252"/>
      <c r="AJ10" s="252"/>
      <c r="AK10" s="252"/>
      <c r="AL10" s="262"/>
    </row>
    <row r="11" spans="1:38" ht="24.95" customHeight="1" thickBot="1">
      <c r="A11" s="93" t="s">
        <v>24</v>
      </c>
      <c r="B11" s="96" t="s">
        <v>25</v>
      </c>
      <c r="C11" s="3">
        <f>SUM(C12:C15)</f>
        <v>990</v>
      </c>
      <c r="D11" s="3">
        <f t="shared" ref="D11:I11" si="0">SUM(D12:D15)</f>
        <v>4</v>
      </c>
      <c r="E11" s="3">
        <f t="shared" si="0"/>
        <v>0</v>
      </c>
      <c r="F11" s="3">
        <f t="shared" si="0"/>
        <v>994</v>
      </c>
      <c r="G11" s="3">
        <f t="shared" si="0"/>
        <v>1561</v>
      </c>
      <c r="H11" s="108"/>
      <c r="I11" s="3">
        <f t="shared" si="0"/>
        <v>7614</v>
      </c>
      <c r="J11" s="3">
        <f t="shared" ref="J11" si="1">SUM(J12:J15)</f>
        <v>20.46</v>
      </c>
      <c r="K11" s="3">
        <f t="shared" ref="K11" si="2">SUM(K12:K15)</f>
        <v>7442.0900000000011</v>
      </c>
      <c r="L11" s="3">
        <f t="shared" ref="L11" si="3">SUM(L12:L15)</f>
        <v>78.5</v>
      </c>
      <c r="M11" s="3">
        <f t="shared" ref="M11" si="4">SUM(M12:M15)</f>
        <v>0</v>
      </c>
      <c r="N11" s="3">
        <f t="shared" ref="N11" si="5">SUM(N12:N15)</f>
        <v>7520.5900000000011</v>
      </c>
      <c r="O11" s="3">
        <f t="shared" ref="O11" si="6">SUM(O12:O15)</f>
        <v>0</v>
      </c>
      <c r="P11" s="3">
        <f t="shared" ref="P11" si="7">SUM(P12:P15)</f>
        <v>3074.5100000001366</v>
      </c>
      <c r="Q11" s="3">
        <f t="shared" ref="Q11" si="8">SUM(Q12:Q15)</f>
        <v>2782.6700000001365</v>
      </c>
      <c r="R11" s="3">
        <f t="shared" ref="R11" si="9">SUM(R12:R15)</f>
        <v>7500</v>
      </c>
      <c r="S11" s="3">
        <f t="shared" ref="S11" si="10">SUM(S12:S15)</f>
        <v>0</v>
      </c>
      <c r="T11" s="3">
        <f t="shared" ref="T11" si="11">SUM(T12:T15)</f>
        <v>0</v>
      </c>
      <c r="U11" s="3">
        <f t="shared" ref="U11" si="12">SUM(U12:U15)</f>
        <v>7500</v>
      </c>
      <c r="V11" s="3">
        <f t="shared" ref="V11" si="13">SUM(V12:V15)</f>
        <v>7500</v>
      </c>
      <c r="W11" s="3">
        <f t="shared" ref="W11" si="14">SUM(W12:W15)</f>
        <v>0</v>
      </c>
      <c r="X11" s="3">
        <f t="shared" ref="X11" si="15">SUM(X12:X15)</f>
        <v>0</v>
      </c>
      <c r="Y11" s="3">
        <f t="shared" ref="Y11" si="16">SUM(Y12:Y15)</f>
        <v>7500</v>
      </c>
      <c r="Z11" s="3">
        <f t="shared" ref="Z11" si="17">SUM(Z12:Z15)</f>
        <v>0</v>
      </c>
      <c r="AA11" s="3">
        <f t="shared" ref="AA11:AC11" si="18">SUM(AA12:AA15)</f>
        <v>0</v>
      </c>
      <c r="AC11" s="3">
        <f t="shared" si="18"/>
        <v>0</v>
      </c>
      <c r="AD11" s="3">
        <f t="shared" ref="AD11" si="19">SUM(AD12:AD15)</f>
        <v>0</v>
      </c>
      <c r="AE11" s="3">
        <f t="shared" ref="AE11" si="20">SUM(AE12:AE15)</f>
        <v>0</v>
      </c>
      <c r="AF11" s="3">
        <f t="shared" ref="AF11" si="21">SUM(AF12:AF15)</f>
        <v>0</v>
      </c>
      <c r="AG11" s="3">
        <f t="shared" ref="AG11" si="22">SUM(AG12:AG15)</f>
        <v>0</v>
      </c>
      <c r="AH11" s="3">
        <f t="shared" ref="AH11" si="23">SUM(AH12:AH15)</f>
        <v>0</v>
      </c>
      <c r="AI11" s="3">
        <f t="shared" ref="AI11" si="24">SUM(AI12:AI15)</f>
        <v>0</v>
      </c>
      <c r="AJ11" s="3">
        <f t="shared" ref="AJ11" si="25">SUM(AJ12:AJ15)</f>
        <v>0</v>
      </c>
      <c r="AK11" s="3">
        <f t="shared" ref="AK11" si="26">SUM(AK12:AK15)</f>
        <v>0</v>
      </c>
      <c r="AL11" s="3">
        <f t="shared" ref="AL11" si="27">SUM(AL12:AL15)</f>
        <v>0</v>
      </c>
    </row>
    <row r="12" spans="1:38" s="4" customFormat="1" ht="24.95" customHeight="1">
      <c r="A12" s="10"/>
      <c r="B12" s="16" t="s">
        <v>26</v>
      </c>
      <c r="C12" s="26">
        <v>990</v>
      </c>
      <c r="D12" s="26">
        <v>4</v>
      </c>
      <c r="E12" s="26">
        <v>0</v>
      </c>
      <c r="F12" s="26">
        <v>994</v>
      </c>
      <c r="G12" s="26">
        <v>1561</v>
      </c>
      <c r="H12" s="20"/>
      <c r="I12" s="26">
        <v>7614</v>
      </c>
      <c r="J12" s="26">
        <v>20.46</v>
      </c>
      <c r="K12" s="26">
        <v>7442.0900000000011</v>
      </c>
      <c r="L12" s="26">
        <v>78.5</v>
      </c>
      <c r="M12" s="26">
        <v>0</v>
      </c>
      <c r="N12" s="26">
        <v>7520.5900000000011</v>
      </c>
      <c r="O12" s="26">
        <v>0</v>
      </c>
      <c r="P12" s="35">
        <v>3074.5100000001366</v>
      </c>
      <c r="Q12" s="36">
        <v>2782.6700000001365</v>
      </c>
      <c r="R12" s="113">
        <v>7500</v>
      </c>
      <c r="S12" s="113">
        <v>0</v>
      </c>
      <c r="T12" s="113">
        <v>0</v>
      </c>
      <c r="U12" s="113">
        <v>7500</v>
      </c>
      <c r="V12" s="129">
        <v>7500</v>
      </c>
      <c r="W12" s="129">
        <v>0</v>
      </c>
      <c r="X12" s="129">
        <v>0</v>
      </c>
      <c r="Y12" s="35">
        <v>7500</v>
      </c>
      <c r="Z12" s="26">
        <v>0</v>
      </c>
      <c r="AA12" s="26">
        <v>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3"/>
      <c r="S13" s="113"/>
      <c r="T13" s="113"/>
      <c r="U13" s="113"/>
      <c r="V13" s="128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3"/>
      <c r="S14" s="113"/>
      <c r="T14" s="113"/>
      <c r="U14" s="113"/>
      <c r="V14" s="128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3"/>
      <c r="S15" s="113"/>
      <c r="T15" s="113"/>
      <c r="U15" s="113"/>
      <c r="V15" s="128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3" t="s">
        <v>30</v>
      </c>
      <c r="B16" s="96" t="s">
        <v>11</v>
      </c>
      <c r="C16" s="3">
        <v>2219</v>
      </c>
      <c r="D16" s="3">
        <v>202</v>
      </c>
      <c r="E16" s="3">
        <v>181</v>
      </c>
      <c r="F16" s="3">
        <v>2602</v>
      </c>
      <c r="G16" s="3">
        <v>4959</v>
      </c>
      <c r="H16" s="108"/>
      <c r="I16" s="107">
        <v>29268.830000000915</v>
      </c>
      <c r="J16" s="3">
        <v>0</v>
      </c>
      <c r="K16" s="3">
        <v>11931.940000000295</v>
      </c>
      <c r="L16" s="3">
        <v>16989.099999999999</v>
      </c>
      <c r="M16" s="3">
        <v>206.25999999999939</v>
      </c>
      <c r="N16" s="3">
        <v>29127.30000000029</v>
      </c>
      <c r="O16" s="3">
        <v>0</v>
      </c>
      <c r="P16" s="3">
        <v>23139.8700000012</v>
      </c>
      <c r="Q16" s="3">
        <v>23139.8700000012</v>
      </c>
      <c r="R16" s="107">
        <v>0</v>
      </c>
      <c r="S16" s="107">
        <v>0</v>
      </c>
      <c r="T16" s="107">
        <v>0</v>
      </c>
      <c r="U16" s="107">
        <v>0</v>
      </c>
      <c r="V16" s="3">
        <v>0</v>
      </c>
      <c r="W16" s="3">
        <v>0</v>
      </c>
      <c r="X16" s="3">
        <v>0</v>
      </c>
      <c r="Y16" s="3">
        <v>0</v>
      </c>
      <c r="Z16" s="3">
        <v>80.489999999998872</v>
      </c>
      <c r="AA16" s="3">
        <v>80.489999999998872</v>
      </c>
      <c r="AC16" s="96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3" t="s">
        <v>31</v>
      </c>
      <c r="B17" s="96" t="s">
        <v>32</v>
      </c>
      <c r="C17" s="3">
        <f>SUM(C18:C19)</f>
        <v>6556</v>
      </c>
      <c r="D17" s="3">
        <f t="shared" ref="D17:G17" si="28">SUM(D18:D19)</f>
        <v>667</v>
      </c>
      <c r="E17" s="3">
        <f t="shared" si="28"/>
        <v>175</v>
      </c>
      <c r="F17" s="3">
        <f t="shared" si="28"/>
        <v>7398</v>
      </c>
      <c r="G17" s="3">
        <f t="shared" si="28"/>
        <v>10192</v>
      </c>
      <c r="H17" s="108"/>
      <c r="I17" s="3">
        <f t="shared" ref="I17" si="29">SUM(I18:I19)</f>
        <v>111177.70999999336</v>
      </c>
      <c r="J17" s="3">
        <f t="shared" ref="J17" si="30">SUM(J18:J19)</f>
        <v>0</v>
      </c>
      <c r="K17" s="3">
        <f t="shared" ref="K17" si="31">SUM(K18:K19)</f>
        <v>69960.579999996349</v>
      </c>
      <c r="L17" s="3">
        <f t="shared" ref="L17" si="32">SUM(L18:L19)</f>
        <v>23597.31</v>
      </c>
      <c r="M17" s="3">
        <f t="shared" ref="M17" si="33">SUM(M18:M19)</f>
        <v>842.88</v>
      </c>
      <c r="N17" s="3">
        <f t="shared" ref="N17" si="34">SUM(N18:N19)</f>
        <v>94400.769999996366</v>
      </c>
      <c r="O17" s="3">
        <f t="shared" ref="O17" si="35">SUM(O18:O19)</f>
        <v>0</v>
      </c>
      <c r="P17" s="3">
        <f t="shared" ref="P17" si="36">SUM(P18:P19)</f>
        <v>61624.099999996281</v>
      </c>
      <c r="Q17" s="3">
        <f t="shared" ref="Q17:R17" si="37">SUM(Q18:Q19)</f>
        <v>61624.099999996281</v>
      </c>
      <c r="R17" s="3">
        <f t="shared" si="37"/>
        <v>1000</v>
      </c>
      <c r="S17" s="3">
        <f t="shared" ref="S17" si="38">SUM(S18:S19)</f>
        <v>1074</v>
      </c>
      <c r="T17" s="3">
        <f t="shared" ref="T17" si="39">SUM(T18:T19)</f>
        <v>0</v>
      </c>
      <c r="U17" s="3">
        <f t="shared" ref="U17" si="40">SUM(U18:U19)</f>
        <v>2074</v>
      </c>
      <c r="V17" s="3">
        <f t="shared" ref="V17" si="41">SUM(V18:V19)</f>
        <v>1000</v>
      </c>
      <c r="W17" s="3">
        <f t="shared" ref="W17" si="42">SUM(W18:W19)</f>
        <v>1074</v>
      </c>
      <c r="X17" s="3">
        <f t="shared" ref="X17" si="43">SUM(X18:X19)</f>
        <v>0</v>
      </c>
      <c r="Y17" s="3">
        <f t="shared" ref="Y17" si="44">SUM(Y18:Y19)</f>
        <v>2074</v>
      </c>
      <c r="Z17" s="3">
        <f t="shared" ref="Z17" si="45">SUM(Z18:Z19)</f>
        <v>-1799.6999999999998</v>
      </c>
      <c r="AA17" s="3">
        <f t="shared" ref="AA17" si="46">SUM(AA18:AA19)</f>
        <v>-1454.85</v>
      </c>
      <c r="AC17" s="96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78" t="s">
        <v>33</v>
      </c>
      <c r="C18" s="97">
        <v>6397</v>
      </c>
      <c r="D18" s="97">
        <v>13</v>
      </c>
      <c r="E18" s="97">
        <v>175</v>
      </c>
      <c r="F18" s="97">
        <v>6585</v>
      </c>
      <c r="G18" s="97">
        <v>8100</v>
      </c>
      <c r="H18" s="20"/>
      <c r="I18" s="97">
        <v>74155.559999993318</v>
      </c>
      <c r="J18" s="97">
        <v>0</v>
      </c>
      <c r="K18" s="97">
        <v>65456.219999996356</v>
      </c>
      <c r="L18" s="97">
        <v>468.23</v>
      </c>
      <c r="M18" s="97">
        <v>842.88</v>
      </c>
      <c r="N18" s="97">
        <v>66767.329999996364</v>
      </c>
      <c r="O18" s="97">
        <v>0</v>
      </c>
      <c r="P18" s="72">
        <v>37819.349999996273</v>
      </c>
      <c r="Q18" s="74">
        <v>37819.349999996273</v>
      </c>
      <c r="R18" s="115">
        <v>1000</v>
      </c>
      <c r="S18" s="115">
        <v>0</v>
      </c>
      <c r="T18" s="115">
        <v>0</v>
      </c>
      <c r="U18" s="115">
        <v>1000</v>
      </c>
      <c r="V18" s="97">
        <v>1000</v>
      </c>
      <c r="W18" s="97">
        <v>0</v>
      </c>
      <c r="X18" s="97">
        <v>0</v>
      </c>
      <c r="Y18" s="97">
        <v>1000</v>
      </c>
      <c r="Z18" s="98">
        <v>-2000</v>
      </c>
      <c r="AA18" s="98">
        <v>-2000</v>
      </c>
      <c r="AC18" s="73"/>
      <c r="AD18" s="72"/>
      <c r="AE18" s="72"/>
      <c r="AF18" s="72"/>
      <c r="AG18" s="72"/>
      <c r="AH18" s="72"/>
      <c r="AI18" s="72"/>
      <c r="AJ18" s="72"/>
      <c r="AK18" s="72"/>
      <c r="AL18" s="74"/>
    </row>
    <row r="19" spans="1:16379" s="66" customFormat="1" ht="24.95" customHeight="1" thickBot="1">
      <c r="A19" s="13"/>
      <c r="B19" s="79" t="s">
        <v>34</v>
      </c>
      <c r="C19" s="94">
        <v>159</v>
      </c>
      <c r="D19" s="94">
        <v>654</v>
      </c>
      <c r="E19" s="94">
        <v>0</v>
      </c>
      <c r="F19" s="94">
        <v>813</v>
      </c>
      <c r="G19" s="94">
        <v>2092</v>
      </c>
      <c r="H19" s="21"/>
      <c r="I19" s="94">
        <v>37022.150000000031</v>
      </c>
      <c r="J19" s="94">
        <v>0</v>
      </c>
      <c r="K19" s="94">
        <v>4504.3599999999969</v>
      </c>
      <c r="L19" s="94">
        <v>23129.08</v>
      </c>
      <c r="M19" s="94">
        <v>0</v>
      </c>
      <c r="N19" s="94">
        <v>27633.439999999999</v>
      </c>
      <c r="O19" s="97">
        <v>0</v>
      </c>
      <c r="P19" s="75">
        <v>23804.750000000004</v>
      </c>
      <c r="Q19" s="77">
        <v>23804.750000000004</v>
      </c>
      <c r="R19" s="116">
        <v>0</v>
      </c>
      <c r="S19" s="116">
        <v>1074</v>
      </c>
      <c r="T19" s="116">
        <v>0</v>
      </c>
      <c r="U19" s="116">
        <v>1074</v>
      </c>
      <c r="V19" s="94">
        <v>0</v>
      </c>
      <c r="W19" s="94">
        <v>1074</v>
      </c>
      <c r="X19" s="94">
        <v>0</v>
      </c>
      <c r="Y19" s="94">
        <v>1074</v>
      </c>
      <c r="Z19" s="95">
        <v>200.30000000000018</v>
      </c>
      <c r="AA19" s="95">
        <v>545.15000000000009</v>
      </c>
      <c r="AC19" s="76"/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16379" ht="24.95" customHeight="1" thickBot="1">
      <c r="A20" s="93" t="s">
        <v>35</v>
      </c>
      <c r="B20" s="96" t="s">
        <v>2</v>
      </c>
      <c r="C20" s="3">
        <v>1930</v>
      </c>
      <c r="D20" s="3">
        <v>3</v>
      </c>
      <c r="E20" s="3">
        <v>177</v>
      </c>
      <c r="F20" s="3">
        <v>2110</v>
      </c>
      <c r="G20" s="3">
        <v>6083</v>
      </c>
      <c r="H20" s="108"/>
      <c r="I20" s="107">
        <v>1750185.4000000455</v>
      </c>
      <c r="J20" s="3">
        <v>0</v>
      </c>
      <c r="K20" s="3">
        <v>1609123.4300000379</v>
      </c>
      <c r="L20" s="3">
        <v>6420.4000000000005</v>
      </c>
      <c r="M20" s="3">
        <v>50884.730000000076</v>
      </c>
      <c r="N20" s="3">
        <v>1666428.5600000378</v>
      </c>
      <c r="O20" s="3">
        <v>0</v>
      </c>
      <c r="P20" s="3">
        <v>1033912.8800000215</v>
      </c>
      <c r="Q20" s="3">
        <v>1033912.8800000215</v>
      </c>
      <c r="R20" s="107">
        <v>978466.49999999942</v>
      </c>
      <c r="S20" s="107">
        <v>119.12000000000002</v>
      </c>
      <c r="T20" s="107">
        <v>160160.1999999999</v>
      </c>
      <c r="U20" s="107">
        <v>1138745.8199999994</v>
      </c>
      <c r="V20" s="3">
        <v>978466.49999999942</v>
      </c>
      <c r="W20" s="3">
        <v>119.12000000000002</v>
      </c>
      <c r="X20" s="3">
        <v>160160.1999999999</v>
      </c>
      <c r="Y20" s="3">
        <v>1138745.8199999994</v>
      </c>
      <c r="Z20" s="3">
        <v>895316.89999998268</v>
      </c>
      <c r="AA20" s="3">
        <v>895316.89999998268</v>
      </c>
      <c r="AC20" s="96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3" t="s">
        <v>36</v>
      </c>
      <c r="B21" s="96" t="s">
        <v>37</v>
      </c>
      <c r="C21" s="96">
        <f>SUM(C22:C23)</f>
        <v>355</v>
      </c>
      <c r="D21" s="96">
        <f t="shared" ref="D21:I21" si="47">SUM(D22:D23)</f>
        <v>840</v>
      </c>
      <c r="E21" s="96">
        <f t="shared" si="47"/>
        <v>0</v>
      </c>
      <c r="F21" s="96">
        <f t="shared" si="47"/>
        <v>1195</v>
      </c>
      <c r="G21" s="96">
        <f t="shared" si="47"/>
        <v>2913</v>
      </c>
      <c r="H21" s="108"/>
      <c r="I21" s="96">
        <f t="shared" si="47"/>
        <v>1356586.8400000005</v>
      </c>
      <c r="J21" s="96">
        <f t="shared" ref="J21" si="48">SUM(J22:J23)</f>
        <v>602818.28999999852</v>
      </c>
      <c r="K21" s="96">
        <f t="shared" ref="K21" si="49">SUM(K22:K23)</f>
        <v>390484.16</v>
      </c>
      <c r="L21" s="96">
        <f t="shared" ref="L21" si="50">SUM(L22:L23)</f>
        <v>626204.33000000101</v>
      </c>
      <c r="M21" s="96">
        <f t="shared" ref="M21" si="51">SUM(M22:M23)</f>
        <v>0</v>
      </c>
      <c r="N21" s="96">
        <f t="shared" ref="N21" si="52">SUM(N22:N23)</f>
        <v>1016688.4900000009</v>
      </c>
      <c r="O21" s="96">
        <f t="shared" ref="O21" si="53">SUM(O22:O23)</f>
        <v>484166.57499999832</v>
      </c>
      <c r="P21" s="96">
        <f t="shared" ref="P21" si="54">SUM(P22:P23)</f>
        <v>694510.09999999788</v>
      </c>
      <c r="Q21" s="96">
        <f t="shared" ref="Q21" si="55">SUM(Q22:Q23)</f>
        <v>372289.91320701782</v>
      </c>
      <c r="R21" s="96">
        <f t="shared" ref="R21" si="56">SUM(R22:R23)</f>
        <v>118210.95</v>
      </c>
      <c r="S21" s="96">
        <f t="shared" ref="S21" si="57">SUM(S22:S23)</f>
        <v>524317.25</v>
      </c>
      <c r="T21" s="96">
        <f t="shared" ref="T21" si="58">SUM(T22:T23)</f>
        <v>430</v>
      </c>
      <c r="U21" s="96">
        <f t="shared" ref="U21" si="59">SUM(U22:U23)</f>
        <v>642958.19999999995</v>
      </c>
      <c r="V21" s="96">
        <f t="shared" ref="V21" si="60">SUM(V22:V23)</f>
        <v>59385.474999999999</v>
      </c>
      <c r="W21" s="96">
        <f t="shared" ref="W21" si="61">SUM(W22:W23)</f>
        <v>263876.125</v>
      </c>
      <c r="X21" s="96">
        <f t="shared" ref="X21" si="62">SUM(X22:X23)</f>
        <v>215</v>
      </c>
      <c r="Y21" s="96">
        <f t="shared" ref="Y21" si="63">SUM(Y22:Y23)</f>
        <v>323476.59999999992</v>
      </c>
      <c r="Z21" s="96">
        <f t="shared" ref="Z21" si="64">SUM(Z22:Z23)</f>
        <v>656777.79999999993</v>
      </c>
      <c r="AA21" s="96">
        <f t="shared" ref="AA21" si="65">SUM(AA22:AA23)</f>
        <v>339573.98499999987</v>
      </c>
      <c r="AC21" s="96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146</v>
      </c>
      <c r="C22" s="98">
        <v>355</v>
      </c>
      <c r="D22" s="98">
        <v>840</v>
      </c>
      <c r="E22" s="98">
        <v>0</v>
      </c>
      <c r="F22" s="24">
        <v>1195</v>
      </c>
      <c r="G22" s="24">
        <v>2913</v>
      </c>
      <c r="H22" s="60">
        <v>2615</v>
      </c>
      <c r="I22" s="24">
        <v>1356586.8400000005</v>
      </c>
      <c r="J22" s="24">
        <v>602818.28999999852</v>
      </c>
      <c r="K22" s="24">
        <v>390484.16</v>
      </c>
      <c r="L22" s="24">
        <v>626204.33000000101</v>
      </c>
      <c r="M22" s="24">
        <v>0</v>
      </c>
      <c r="N22" s="24">
        <v>1016688.4900000009</v>
      </c>
      <c r="O22" s="24">
        <v>484166.57499999832</v>
      </c>
      <c r="P22" s="60">
        <v>694510.09999999788</v>
      </c>
      <c r="Q22" s="61">
        <v>372289.91320701782</v>
      </c>
      <c r="R22" s="117">
        <v>118210.95</v>
      </c>
      <c r="S22" s="117">
        <v>524317.25</v>
      </c>
      <c r="T22" s="117">
        <v>430</v>
      </c>
      <c r="U22" s="117">
        <v>642958.19999999995</v>
      </c>
      <c r="V22" s="60">
        <v>59385.474999999999</v>
      </c>
      <c r="W22" s="60">
        <v>263876.125</v>
      </c>
      <c r="X22" s="60">
        <v>215</v>
      </c>
      <c r="Y22" s="60">
        <v>323476.59999999992</v>
      </c>
      <c r="Z22" s="26">
        <v>656777.79999999993</v>
      </c>
      <c r="AA22" s="26">
        <v>339573.98499999987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17">
        <v>0</v>
      </c>
      <c r="S23" s="117">
        <v>0</v>
      </c>
      <c r="T23" s="117">
        <v>0</v>
      </c>
      <c r="U23" s="117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6">
        <f>SUM(C25:C27)</f>
        <v>2480</v>
      </c>
      <c r="D24" s="96">
        <f t="shared" ref="D24:G24" si="66">SUM(D25:D27)</f>
        <v>112123</v>
      </c>
      <c r="E24" s="96">
        <f t="shared" si="66"/>
        <v>0</v>
      </c>
      <c r="F24" s="96">
        <f t="shared" si="66"/>
        <v>114603</v>
      </c>
      <c r="G24" s="96">
        <f t="shared" si="66"/>
        <v>43254</v>
      </c>
      <c r="H24" s="108"/>
      <c r="I24" s="96">
        <f t="shared" ref="I24" si="67">SUM(I25:I27)</f>
        <v>519250.84222222248</v>
      </c>
      <c r="J24" s="96">
        <f t="shared" ref="J24" si="68">SUM(J25:J27)</f>
        <v>86361.920000000391</v>
      </c>
      <c r="K24" s="96">
        <f t="shared" ref="K24" si="69">SUM(K25:K27)</f>
        <v>69822.573333333276</v>
      </c>
      <c r="L24" s="96">
        <f t="shared" ref="L24" si="70">SUM(L25:L27)</f>
        <v>398770.52888888901</v>
      </c>
      <c r="M24" s="96">
        <f t="shared" ref="M24" si="71">SUM(M25:M27)</f>
        <v>0</v>
      </c>
      <c r="N24" s="96">
        <f t="shared" ref="N24" si="72">SUM(N25:N27)</f>
        <v>468593.10222222225</v>
      </c>
      <c r="O24" s="96">
        <f t="shared" ref="O24" si="73">SUM(O25:O27)</f>
        <v>66812.485000000539</v>
      </c>
      <c r="P24" s="96">
        <f t="shared" ref="P24" si="74">SUM(P25:P27)</f>
        <v>429519.84500658629</v>
      </c>
      <c r="Q24" s="96">
        <f t="shared" ref="Q24:R24" si="75">SUM(Q25:Q27)</f>
        <v>375040.34452142223</v>
      </c>
      <c r="R24" s="96">
        <f t="shared" si="75"/>
        <v>12296.156666666668</v>
      </c>
      <c r="S24" s="96">
        <f t="shared" ref="S24" si="76">SUM(S25:S27)</f>
        <v>171603.56277777781</v>
      </c>
      <c r="T24" s="96">
        <f t="shared" ref="T24" si="77">SUM(T25:T27)</f>
        <v>0</v>
      </c>
      <c r="U24" s="96">
        <f t="shared" ref="U24" si="78">SUM(U25:U27)</f>
        <v>183899.71944444446</v>
      </c>
      <c r="V24" s="96">
        <f t="shared" ref="V24" si="79">SUM(V25:V27)</f>
        <v>7209.1616666666687</v>
      </c>
      <c r="W24" s="96">
        <f t="shared" ref="W24" si="80">SUM(W25:W27)</f>
        <v>104457.93777777781</v>
      </c>
      <c r="X24" s="96">
        <f t="shared" ref="X24" si="81">SUM(X25:X27)</f>
        <v>0</v>
      </c>
      <c r="Y24" s="96">
        <f t="shared" ref="Y24" si="82">SUM(Y25:Y27)</f>
        <v>111667.09944444447</v>
      </c>
      <c r="Z24" s="96">
        <f t="shared" ref="Z24" si="83">SUM(Z25:Z27)</f>
        <v>199707.65388888889</v>
      </c>
      <c r="AA24" s="96">
        <f t="shared" ref="AA24" si="84">SUM(AA25:AA27)</f>
        <v>122220.97388888891</v>
      </c>
      <c r="AC24" s="96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2" customFormat="1" ht="24.95" customHeight="1">
      <c r="A25" s="14"/>
      <c r="B25" s="78" t="s">
        <v>41</v>
      </c>
      <c r="C25" s="134">
        <v>2126</v>
      </c>
      <c r="D25" s="134">
        <v>111283</v>
      </c>
      <c r="E25" s="134">
        <v>0</v>
      </c>
      <c r="F25" s="134">
        <v>113409</v>
      </c>
      <c r="G25" s="134">
        <v>40333</v>
      </c>
      <c r="H25" s="135">
        <v>423931</v>
      </c>
      <c r="I25" s="134">
        <v>327345.72222222248</v>
      </c>
      <c r="J25" s="136">
        <v>0</v>
      </c>
      <c r="K25" s="134">
        <v>20457.33333333335</v>
      </c>
      <c r="L25" s="134">
        <v>306888.38888888911</v>
      </c>
      <c r="M25" s="134">
        <v>0</v>
      </c>
      <c r="N25" s="134">
        <v>327345.72222222248</v>
      </c>
      <c r="O25" s="134">
        <v>0</v>
      </c>
      <c r="P25" s="135">
        <v>312783.84500658471</v>
      </c>
      <c r="Q25" s="137">
        <v>312783.84500658471</v>
      </c>
      <c r="R25" s="133">
        <v>2122.1666666666683</v>
      </c>
      <c r="S25" s="133">
        <v>37312.312777777806</v>
      </c>
      <c r="T25" s="133">
        <v>0</v>
      </c>
      <c r="U25" s="133">
        <v>39434.479444444478</v>
      </c>
      <c r="V25" s="134">
        <v>2122.1666666666683</v>
      </c>
      <c r="W25" s="134">
        <v>37312.312777777806</v>
      </c>
      <c r="X25" s="134">
        <v>0</v>
      </c>
      <c r="Y25" s="133">
        <v>39434.479444444478</v>
      </c>
      <c r="Z25" s="134">
        <v>40741.423888888923</v>
      </c>
      <c r="AA25" s="134">
        <v>40741.423888888923</v>
      </c>
      <c r="AB25" s="5"/>
      <c r="AC25" s="130"/>
      <c r="AD25" s="131"/>
      <c r="AE25" s="131"/>
      <c r="AF25" s="131"/>
      <c r="AG25" s="131"/>
      <c r="AH25" s="131"/>
      <c r="AI25" s="131"/>
      <c r="AJ25" s="131"/>
      <c r="AK25" s="131"/>
      <c r="AL25" s="13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0" t="s">
        <v>3</v>
      </c>
      <c r="C26" s="25">
        <v>354</v>
      </c>
      <c r="D26" s="25">
        <v>840</v>
      </c>
      <c r="E26" s="25">
        <v>0</v>
      </c>
      <c r="F26" s="25">
        <v>1194</v>
      </c>
      <c r="G26" s="25">
        <v>2921</v>
      </c>
      <c r="H26" s="26">
        <v>3432</v>
      </c>
      <c r="I26" s="25">
        <v>191905.12</v>
      </c>
      <c r="J26" s="25">
        <v>86361.920000000391</v>
      </c>
      <c r="K26" s="25">
        <v>49365.239999999918</v>
      </c>
      <c r="L26" s="25">
        <v>91882.139999999883</v>
      </c>
      <c r="M26" s="25">
        <v>0</v>
      </c>
      <c r="N26" s="25">
        <v>141247.3799999998</v>
      </c>
      <c r="O26" s="134">
        <v>66812.485000000539</v>
      </c>
      <c r="P26" s="54">
        <v>116736.00000000157</v>
      </c>
      <c r="Q26" s="55">
        <v>62256.499514837516</v>
      </c>
      <c r="R26" s="118">
        <v>10173.99</v>
      </c>
      <c r="S26" s="118">
        <v>134291.25</v>
      </c>
      <c r="T26" s="118">
        <v>0</v>
      </c>
      <c r="U26" s="118">
        <v>144465.24</v>
      </c>
      <c r="V26" s="35">
        <v>5086.9949999999999</v>
      </c>
      <c r="W26" s="35">
        <v>67145.625</v>
      </c>
      <c r="X26" s="35">
        <v>0</v>
      </c>
      <c r="Y26" s="35">
        <v>72232.62</v>
      </c>
      <c r="Z26" s="27">
        <v>158966.22999999998</v>
      </c>
      <c r="AA26" s="27">
        <v>81479.549999999988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60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134">
        <v>0</v>
      </c>
      <c r="P27" s="82">
        <v>0</v>
      </c>
      <c r="Q27" s="125">
        <v>0</v>
      </c>
      <c r="R27" s="119">
        <v>0</v>
      </c>
      <c r="S27" s="119">
        <v>0</v>
      </c>
      <c r="T27" s="119">
        <v>0</v>
      </c>
      <c r="U27" s="119">
        <v>0</v>
      </c>
      <c r="V27" s="81">
        <v>0</v>
      </c>
      <c r="W27" s="81">
        <v>0</v>
      </c>
      <c r="X27" s="81">
        <v>0</v>
      </c>
      <c r="Y27" s="81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08"/>
      <c r="I28" s="3"/>
      <c r="J28" s="3"/>
      <c r="K28" s="3"/>
      <c r="L28" s="3"/>
      <c r="M28" s="3"/>
      <c r="N28" s="3"/>
      <c r="O28" s="3"/>
      <c r="P28" s="3"/>
      <c r="Q28" s="3"/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C28" s="96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08"/>
      <c r="I29" s="19">
        <v>0</v>
      </c>
      <c r="J29" s="19">
        <v>0</v>
      </c>
      <c r="K29" s="19"/>
      <c r="L29" s="19"/>
      <c r="M29" s="19"/>
      <c r="N29" s="19"/>
      <c r="O29" s="19"/>
      <c r="P29" s="19"/>
      <c r="Q29" s="19"/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C29" s="96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6">
        <f>SUM(C31:C32)</f>
        <v>0</v>
      </c>
      <c r="D30" s="96">
        <f t="shared" ref="D30:I30" si="85">SUM(D31:D32)</f>
        <v>0</v>
      </c>
      <c r="E30" s="96">
        <f t="shared" si="85"/>
        <v>0</v>
      </c>
      <c r="F30" s="96">
        <f t="shared" si="85"/>
        <v>0</v>
      </c>
      <c r="G30" s="96">
        <f t="shared" si="85"/>
        <v>0</v>
      </c>
      <c r="H30" s="108"/>
      <c r="I30" s="96">
        <f t="shared" si="85"/>
        <v>0</v>
      </c>
      <c r="J30" s="96">
        <f t="shared" ref="J30:AA30" si="86">SUM(J31:J32)</f>
        <v>0</v>
      </c>
      <c r="K30" s="96">
        <f t="shared" si="86"/>
        <v>0</v>
      </c>
      <c r="L30" s="96">
        <f t="shared" si="86"/>
        <v>0</v>
      </c>
      <c r="M30" s="96">
        <f t="shared" si="86"/>
        <v>0</v>
      </c>
      <c r="N30" s="96">
        <f t="shared" si="86"/>
        <v>0</v>
      </c>
      <c r="O30" s="96">
        <f t="shared" si="86"/>
        <v>0</v>
      </c>
      <c r="P30" s="96">
        <f t="shared" si="86"/>
        <v>0</v>
      </c>
      <c r="Q30" s="96">
        <f t="shared" si="86"/>
        <v>0</v>
      </c>
      <c r="R30" s="96">
        <f t="shared" si="86"/>
        <v>0</v>
      </c>
      <c r="S30" s="96">
        <f t="shared" si="86"/>
        <v>0</v>
      </c>
      <c r="T30" s="96">
        <f t="shared" si="86"/>
        <v>0</v>
      </c>
      <c r="U30" s="96">
        <f t="shared" si="86"/>
        <v>0</v>
      </c>
      <c r="V30" s="96">
        <f t="shared" si="86"/>
        <v>0</v>
      </c>
      <c r="W30" s="96">
        <f t="shared" si="86"/>
        <v>0</v>
      </c>
      <c r="X30" s="96">
        <f t="shared" si="86"/>
        <v>0</v>
      </c>
      <c r="Y30" s="96">
        <f t="shared" si="86"/>
        <v>0</v>
      </c>
      <c r="Z30" s="96">
        <f t="shared" si="86"/>
        <v>0</v>
      </c>
      <c r="AA30" s="96">
        <f t="shared" si="86"/>
        <v>0</v>
      </c>
      <c r="AC30" s="96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99"/>
      <c r="B31" s="100" t="s">
        <v>47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2"/>
      <c r="I31" s="101">
        <v>0</v>
      </c>
      <c r="J31" s="101">
        <v>0</v>
      </c>
      <c r="K31" s="101"/>
      <c r="L31" s="101"/>
      <c r="M31" s="101"/>
      <c r="N31" s="101"/>
      <c r="O31" s="101"/>
      <c r="P31" s="103"/>
      <c r="Q31" s="126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4"/>
      <c r="B32" s="105" t="s">
        <v>48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2"/>
      <c r="I32" s="101">
        <v>0</v>
      </c>
      <c r="J32" s="101">
        <v>0</v>
      </c>
      <c r="K32" s="106"/>
      <c r="L32" s="106"/>
      <c r="M32" s="106"/>
      <c r="N32" s="106"/>
      <c r="O32" s="106"/>
      <c r="P32" s="106"/>
      <c r="Q32" s="106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108"/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C33" s="96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6">
        <f>SUM(C35:C36)</f>
        <v>0</v>
      </c>
      <c r="D34" s="96">
        <f t="shared" ref="D34:I34" si="87">SUM(D35:D36)</f>
        <v>0</v>
      </c>
      <c r="E34" s="96">
        <f t="shared" si="87"/>
        <v>0</v>
      </c>
      <c r="F34" s="96">
        <f t="shared" si="87"/>
        <v>0</v>
      </c>
      <c r="G34" s="96">
        <f t="shared" si="87"/>
        <v>0</v>
      </c>
      <c r="H34" s="108"/>
      <c r="I34" s="96">
        <f t="shared" si="87"/>
        <v>0</v>
      </c>
      <c r="J34" s="96">
        <f t="shared" ref="J34" si="88">SUM(J35:J36)</f>
        <v>0</v>
      </c>
      <c r="K34" s="96">
        <f t="shared" ref="K34" si="89">SUM(K35:K36)</f>
        <v>0</v>
      </c>
      <c r="L34" s="96">
        <f t="shared" ref="L34" si="90">SUM(L35:L36)</f>
        <v>0</v>
      </c>
      <c r="M34" s="96">
        <f t="shared" ref="M34" si="91">SUM(M35:M36)</f>
        <v>0</v>
      </c>
      <c r="N34" s="96">
        <f t="shared" ref="N34" si="92">SUM(N35:N36)</f>
        <v>0</v>
      </c>
      <c r="O34" s="96">
        <f t="shared" ref="O34" si="93">SUM(O35:O36)</f>
        <v>0</v>
      </c>
      <c r="P34" s="96">
        <f t="shared" ref="P34" si="94">SUM(P35:P36)</f>
        <v>0</v>
      </c>
      <c r="Q34" s="96">
        <f t="shared" ref="Q34" si="95">SUM(Q35:Q36)</f>
        <v>0</v>
      </c>
      <c r="R34" s="96">
        <f t="shared" ref="R34:AA34" si="96">SUM(R35:R36)</f>
        <v>0</v>
      </c>
      <c r="S34" s="96">
        <f t="shared" si="96"/>
        <v>0</v>
      </c>
      <c r="T34" s="96">
        <f t="shared" si="96"/>
        <v>0</v>
      </c>
      <c r="U34" s="96">
        <f t="shared" si="96"/>
        <v>0</v>
      </c>
      <c r="V34" s="96">
        <f t="shared" si="96"/>
        <v>0</v>
      </c>
      <c r="W34" s="96">
        <f t="shared" si="96"/>
        <v>0</v>
      </c>
      <c r="X34" s="96">
        <f t="shared" si="96"/>
        <v>0</v>
      </c>
      <c r="Y34" s="96">
        <f t="shared" si="96"/>
        <v>0</v>
      </c>
      <c r="Z34" s="96">
        <f t="shared" si="96"/>
        <v>0</v>
      </c>
      <c r="AA34" s="96">
        <f t="shared" si="96"/>
        <v>0</v>
      </c>
      <c r="AC34" s="96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6">
        <v>179</v>
      </c>
      <c r="D37" s="3">
        <v>0</v>
      </c>
      <c r="E37" s="3">
        <v>0</v>
      </c>
      <c r="F37" s="3">
        <v>179</v>
      </c>
      <c r="G37" s="3">
        <v>75</v>
      </c>
      <c r="H37" s="108"/>
      <c r="I37" s="107">
        <v>61348.649999999972</v>
      </c>
      <c r="J37" s="3">
        <v>53546.099999999969</v>
      </c>
      <c r="K37" s="3">
        <v>61109.559999999976</v>
      </c>
      <c r="L37" s="3">
        <v>0</v>
      </c>
      <c r="M37" s="3">
        <v>0</v>
      </c>
      <c r="N37" s="3">
        <v>61109.559999999976</v>
      </c>
      <c r="O37" s="3">
        <v>53476.599999999969</v>
      </c>
      <c r="P37" s="3">
        <v>52635.019999999982</v>
      </c>
      <c r="Q37" s="3">
        <v>6586.2843587592506</v>
      </c>
      <c r="R37" s="107">
        <v>0</v>
      </c>
      <c r="S37" s="107">
        <v>0</v>
      </c>
      <c r="T37" s="107">
        <v>0</v>
      </c>
      <c r="U37" s="107">
        <v>0</v>
      </c>
      <c r="V37" s="3">
        <v>0</v>
      </c>
      <c r="W37" s="3">
        <v>0</v>
      </c>
      <c r="X37" s="3">
        <v>0</v>
      </c>
      <c r="Y37" s="3">
        <v>0</v>
      </c>
      <c r="Z37" s="3">
        <v>-2500</v>
      </c>
      <c r="AA37" s="3">
        <v>-312.5</v>
      </c>
      <c r="AC37" s="96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6">
        <v>267</v>
      </c>
      <c r="D38" s="3">
        <v>35</v>
      </c>
      <c r="E38" s="3">
        <v>0</v>
      </c>
      <c r="F38" s="3">
        <v>302</v>
      </c>
      <c r="G38" s="3">
        <v>881</v>
      </c>
      <c r="H38" s="108"/>
      <c r="I38" s="107">
        <v>178851.39999999997</v>
      </c>
      <c r="J38" s="3">
        <v>147412.36000000025</v>
      </c>
      <c r="K38" s="3">
        <v>168268.88999999996</v>
      </c>
      <c r="L38" s="3">
        <v>6452.6399999999994</v>
      </c>
      <c r="M38" s="3">
        <v>0</v>
      </c>
      <c r="N38" s="3">
        <v>174721.52999999997</v>
      </c>
      <c r="O38" s="3">
        <v>144649.93000000023</v>
      </c>
      <c r="P38" s="3">
        <v>129808.96000025963</v>
      </c>
      <c r="Q38" s="3">
        <v>25329.583818310814</v>
      </c>
      <c r="R38" s="107">
        <v>0</v>
      </c>
      <c r="S38" s="107">
        <v>29273.3</v>
      </c>
      <c r="T38" s="107">
        <v>0</v>
      </c>
      <c r="U38" s="107">
        <v>29273.3</v>
      </c>
      <c r="V38" s="3">
        <v>0</v>
      </c>
      <c r="W38" s="3">
        <v>10221.48</v>
      </c>
      <c r="X38" s="3">
        <v>0</v>
      </c>
      <c r="Y38" s="3">
        <v>10221.48</v>
      </c>
      <c r="Z38" s="3">
        <v>14567.790000000005</v>
      </c>
      <c r="AA38" s="3">
        <v>-105.34999999999491</v>
      </c>
      <c r="AC38" s="96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6">
        <v>0</v>
      </c>
      <c r="D39" s="3">
        <v>0</v>
      </c>
      <c r="E39" s="3">
        <v>0</v>
      </c>
      <c r="F39" s="3">
        <v>0</v>
      </c>
      <c r="G39" s="3">
        <v>4</v>
      </c>
      <c r="H39" s="108"/>
      <c r="I39" s="107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417.39999999999992</v>
      </c>
      <c r="Q39" s="3">
        <v>68.865565433481549</v>
      </c>
      <c r="R39" s="107"/>
      <c r="S39" s="107"/>
      <c r="T39" s="107"/>
      <c r="U39" s="107"/>
      <c r="V39" s="3"/>
      <c r="W39" s="3"/>
      <c r="X39" s="3"/>
      <c r="Y39" s="3"/>
      <c r="Z39" s="3">
        <v>0</v>
      </c>
      <c r="AA39" s="3">
        <v>0</v>
      </c>
      <c r="AC39" s="96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6">
        <f>SUM(C41:C43)</f>
        <v>10</v>
      </c>
      <c r="D40" s="96">
        <f t="shared" ref="D40:I40" si="97">SUM(D41:D43)</f>
        <v>0</v>
      </c>
      <c r="E40" s="96">
        <f t="shared" si="97"/>
        <v>0</v>
      </c>
      <c r="F40" s="96">
        <f t="shared" si="97"/>
        <v>10</v>
      </c>
      <c r="G40" s="96">
        <f t="shared" si="97"/>
        <v>24</v>
      </c>
      <c r="H40" s="108"/>
      <c r="I40" s="96">
        <f t="shared" si="97"/>
        <v>14720</v>
      </c>
      <c r="J40" s="96">
        <f t="shared" ref="J40" si="98">SUM(J41:J43)</f>
        <v>7139.5999999999995</v>
      </c>
      <c r="K40" s="96">
        <f t="shared" ref="K40" si="99">SUM(K41:K43)</f>
        <v>14720</v>
      </c>
      <c r="L40" s="96">
        <f t="shared" ref="L40" si="100">SUM(L41:L43)</f>
        <v>0</v>
      </c>
      <c r="M40" s="96">
        <f t="shared" ref="M40" si="101">SUM(M41:M43)</f>
        <v>0</v>
      </c>
      <c r="N40" s="96">
        <f t="shared" ref="N40" si="102">SUM(N41:N43)</f>
        <v>14720</v>
      </c>
      <c r="O40" s="96">
        <f t="shared" ref="O40" si="103">SUM(O41:O43)</f>
        <v>7139.5999999999995</v>
      </c>
      <c r="P40" s="96">
        <f t="shared" ref="P40" si="104">SUM(P41:P43)</f>
        <v>43326.920000000006</v>
      </c>
      <c r="Q40" s="96">
        <f t="shared" ref="Q40" si="105">SUM(Q41:Q43)</f>
        <v>26252.619553129505</v>
      </c>
      <c r="R40" s="96">
        <f t="shared" ref="R40" si="106">SUM(R41:R43)</f>
        <v>19800</v>
      </c>
      <c r="S40" s="96">
        <f t="shared" ref="S40" si="107">SUM(S41:S43)</f>
        <v>0</v>
      </c>
      <c r="T40" s="96">
        <f t="shared" ref="T40" si="108">SUM(T41:T43)</f>
        <v>0</v>
      </c>
      <c r="U40" s="96">
        <f t="shared" ref="U40" si="109">SUM(U41:U43)</f>
        <v>19800</v>
      </c>
      <c r="V40" s="96">
        <f t="shared" ref="V40" si="110">SUM(V41:V43)</f>
        <v>9900</v>
      </c>
      <c r="W40" s="96">
        <f t="shared" ref="W40" si="111">SUM(W41:W43)</f>
        <v>0</v>
      </c>
      <c r="X40" s="96">
        <f t="shared" ref="X40" si="112">SUM(X41:X43)</f>
        <v>0</v>
      </c>
      <c r="Y40" s="96">
        <f t="shared" ref="Y40" si="113">SUM(Y41:Y43)</f>
        <v>9900</v>
      </c>
      <c r="Z40" s="96">
        <f t="shared" ref="Z40" si="114">SUM(Z41:Z43)</f>
        <v>0</v>
      </c>
      <c r="AA40" s="96">
        <f t="shared" ref="AA40" si="115">SUM(AA41:AA43)</f>
        <v>0</v>
      </c>
      <c r="AC40" s="96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45">
      <c r="A41" s="10"/>
      <c r="B41" s="83" t="s">
        <v>58</v>
      </c>
      <c r="C41" s="85">
        <v>0</v>
      </c>
      <c r="D41" s="85">
        <v>0</v>
      </c>
      <c r="E41" s="85">
        <v>0</v>
      </c>
      <c r="F41" s="85">
        <v>0</v>
      </c>
      <c r="G41" s="85">
        <v>1</v>
      </c>
      <c r="H41" s="87"/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6">
        <v>986.30000000000018</v>
      </c>
      <c r="Q41" s="127">
        <v>560.10000000000014</v>
      </c>
      <c r="R41" s="124">
        <v>0</v>
      </c>
      <c r="S41" s="124">
        <v>0</v>
      </c>
      <c r="T41" s="124">
        <v>0</v>
      </c>
      <c r="U41" s="124">
        <v>0</v>
      </c>
      <c r="V41" s="88">
        <v>0</v>
      </c>
      <c r="W41" s="88">
        <v>0</v>
      </c>
      <c r="X41" s="88">
        <v>0</v>
      </c>
      <c r="Y41" s="88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0" t="s">
        <v>59</v>
      </c>
      <c r="C42" s="25">
        <v>8</v>
      </c>
      <c r="D42" s="25">
        <v>0</v>
      </c>
      <c r="E42" s="25">
        <v>0</v>
      </c>
      <c r="F42" s="25">
        <v>8</v>
      </c>
      <c r="G42" s="25">
        <v>21</v>
      </c>
      <c r="H42" s="87"/>
      <c r="I42" s="25">
        <v>12730</v>
      </c>
      <c r="J42" s="25">
        <v>6185.0199999999995</v>
      </c>
      <c r="K42" s="25">
        <v>12730</v>
      </c>
      <c r="L42" s="25">
        <v>0</v>
      </c>
      <c r="M42" s="25">
        <v>0</v>
      </c>
      <c r="N42" s="25">
        <v>12730</v>
      </c>
      <c r="O42" s="25">
        <v>6185.0199999999995</v>
      </c>
      <c r="P42" s="54">
        <v>27677.060000000009</v>
      </c>
      <c r="Q42" s="55">
        <v>18245.419553129508</v>
      </c>
      <c r="R42" s="118">
        <v>19800</v>
      </c>
      <c r="S42" s="118">
        <v>0</v>
      </c>
      <c r="T42" s="118">
        <v>0</v>
      </c>
      <c r="U42" s="118">
        <v>19800</v>
      </c>
      <c r="V42" s="88">
        <v>9900</v>
      </c>
      <c r="W42" s="88">
        <v>0</v>
      </c>
      <c r="X42" s="88">
        <v>0</v>
      </c>
      <c r="Y42" s="88">
        <v>9900</v>
      </c>
      <c r="Z42" s="27">
        <v>0</v>
      </c>
      <c r="AA42" s="27">
        <v>0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4" t="s">
        <v>60</v>
      </c>
      <c r="C43" s="27">
        <v>2</v>
      </c>
      <c r="D43" s="27">
        <v>0</v>
      </c>
      <c r="E43" s="27">
        <v>0</v>
      </c>
      <c r="F43" s="27">
        <v>2</v>
      </c>
      <c r="G43" s="27">
        <v>2</v>
      </c>
      <c r="H43" s="87"/>
      <c r="I43" s="27">
        <v>1990</v>
      </c>
      <c r="J43" s="27">
        <v>954.58</v>
      </c>
      <c r="K43" s="27">
        <v>1990</v>
      </c>
      <c r="L43" s="27">
        <v>0</v>
      </c>
      <c r="M43" s="27">
        <v>0</v>
      </c>
      <c r="N43" s="27">
        <v>1990</v>
      </c>
      <c r="O43" s="27">
        <v>954.58</v>
      </c>
      <c r="P43" s="38">
        <v>14663.559999999998</v>
      </c>
      <c r="Q43" s="39">
        <v>7447.0999999999985</v>
      </c>
      <c r="R43" s="114">
        <v>0</v>
      </c>
      <c r="S43" s="114">
        <v>0</v>
      </c>
      <c r="T43" s="114">
        <v>0</v>
      </c>
      <c r="U43" s="114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08"/>
      <c r="I44" s="3"/>
      <c r="J44" s="3"/>
      <c r="K44" s="3"/>
      <c r="L44" s="3"/>
      <c r="M44" s="3"/>
      <c r="N44" s="3"/>
      <c r="O44" s="3"/>
      <c r="P44" s="3"/>
      <c r="Q44" s="3"/>
      <c r="R44" s="107"/>
      <c r="S44" s="107"/>
      <c r="T44" s="107"/>
      <c r="U44" s="107"/>
      <c r="V44" s="3"/>
      <c r="W44" s="3"/>
      <c r="X44" s="3"/>
      <c r="Y44" s="3"/>
      <c r="Z44" s="29"/>
      <c r="AA44" s="29"/>
      <c r="AC44" s="96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6">
        <f>SUM(C46:C48)</f>
        <v>284</v>
      </c>
      <c r="D45" s="96">
        <f t="shared" ref="D45:I45" si="116">SUM(D46:D48)</f>
        <v>213</v>
      </c>
      <c r="E45" s="96">
        <f t="shared" si="116"/>
        <v>0</v>
      </c>
      <c r="F45" s="96">
        <f t="shared" si="116"/>
        <v>497</v>
      </c>
      <c r="G45" s="96">
        <f t="shared" si="116"/>
        <v>2198</v>
      </c>
      <c r="H45" s="108"/>
      <c r="I45" s="96">
        <f t="shared" si="116"/>
        <v>208769.59</v>
      </c>
      <c r="J45" s="96">
        <f t="shared" ref="J45" si="117">SUM(J46:J48)</f>
        <v>111514.84</v>
      </c>
      <c r="K45" s="96">
        <f t="shared" ref="K45" si="118">SUM(K46:K48)</f>
        <v>178482.57</v>
      </c>
      <c r="L45" s="96">
        <f t="shared" ref="L45" si="119">SUM(L46:L48)</f>
        <v>24815.440000000002</v>
      </c>
      <c r="M45" s="96">
        <f t="shared" ref="M45" si="120">SUM(M46:M48)</f>
        <v>0</v>
      </c>
      <c r="N45" s="96">
        <f t="shared" ref="N45" si="121">SUM(N46:N48)</f>
        <v>203298.01</v>
      </c>
      <c r="O45" s="96">
        <f t="shared" ref="O45" si="122">SUM(O46:O48)</f>
        <v>110547.44</v>
      </c>
      <c r="P45" s="96">
        <f t="shared" ref="P45" si="123">SUM(P46:P48)</f>
        <v>155492.7099999958</v>
      </c>
      <c r="Q45" s="96">
        <f t="shared" ref="Q45" si="124">SUM(Q46:Q48)</f>
        <v>96253.516918620415</v>
      </c>
      <c r="R45" s="96">
        <f t="shared" ref="R45" si="125">SUM(R46:R48)</f>
        <v>1215</v>
      </c>
      <c r="S45" s="96">
        <f t="shared" ref="S45" si="126">SUM(S46:S48)</f>
        <v>0</v>
      </c>
      <c r="T45" s="96">
        <f t="shared" ref="T45" si="127">SUM(T46:T48)</f>
        <v>0</v>
      </c>
      <c r="U45" s="96">
        <f t="shared" ref="U45" si="128">SUM(U46:U48)</f>
        <v>1215</v>
      </c>
      <c r="V45" s="96">
        <f t="shared" ref="V45" si="129">SUM(V46:V48)</f>
        <v>60.75</v>
      </c>
      <c r="W45" s="96">
        <f t="shared" ref="W45" si="130">SUM(W46:W48)</f>
        <v>0</v>
      </c>
      <c r="X45" s="96">
        <f t="shared" ref="X45" si="131">SUM(X46:X48)</f>
        <v>0</v>
      </c>
      <c r="Y45" s="96">
        <f t="shared" ref="Y45" si="132">SUM(Y46:Y48)</f>
        <v>60.75</v>
      </c>
      <c r="Z45" s="96">
        <f t="shared" ref="Z45" si="133">SUM(Z46:Z48)</f>
        <v>2215</v>
      </c>
      <c r="AA45" s="96">
        <f t="shared" ref="AA45" si="134">SUM(AA46:AA48)</f>
        <v>1060.75</v>
      </c>
      <c r="AC45" s="96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89" t="s">
        <v>64</v>
      </c>
      <c r="C46" s="25">
        <v>18</v>
      </c>
      <c r="D46" s="25">
        <v>185</v>
      </c>
      <c r="E46" s="25">
        <v>0</v>
      </c>
      <c r="F46" s="25">
        <v>203</v>
      </c>
      <c r="G46" s="25">
        <v>1536</v>
      </c>
      <c r="H46" s="87"/>
      <c r="I46" s="25">
        <v>139365.09</v>
      </c>
      <c r="J46" s="25">
        <v>64100.070000000007</v>
      </c>
      <c r="K46" s="25">
        <v>112442.08</v>
      </c>
      <c r="L46" s="25">
        <v>23524.45</v>
      </c>
      <c r="M46" s="25">
        <v>0</v>
      </c>
      <c r="N46" s="25">
        <v>135966.53</v>
      </c>
      <c r="O46" s="25">
        <v>64100.070000000007</v>
      </c>
      <c r="P46" s="54">
        <v>108895.35000000178</v>
      </c>
      <c r="Q46" s="140">
        <v>83703.182000001776</v>
      </c>
      <c r="R46" s="114">
        <v>0</v>
      </c>
      <c r="S46" s="114">
        <v>0</v>
      </c>
      <c r="T46" s="114">
        <v>0</v>
      </c>
      <c r="U46" s="114">
        <v>0</v>
      </c>
      <c r="V46" s="88">
        <v>0</v>
      </c>
      <c r="W46" s="88">
        <v>0</v>
      </c>
      <c r="X46" s="88">
        <v>0</v>
      </c>
      <c r="Y46" s="88">
        <v>0</v>
      </c>
      <c r="Z46" s="27">
        <v>1000</v>
      </c>
      <c r="AA46" s="27">
        <v>1000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0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7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37">
        <v>0</v>
      </c>
      <c r="R47" s="114">
        <v>0</v>
      </c>
      <c r="S47" s="114">
        <v>0</v>
      </c>
      <c r="T47" s="114">
        <v>0</v>
      </c>
      <c r="U47" s="114">
        <v>0</v>
      </c>
      <c r="V47" s="88">
        <v>0</v>
      </c>
      <c r="W47" s="88">
        <v>0</v>
      </c>
      <c r="X47" s="88">
        <v>0</v>
      </c>
      <c r="Y47" s="88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1" t="s">
        <v>66</v>
      </c>
      <c r="C48" s="27">
        <v>266</v>
      </c>
      <c r="D48" s="27">
        <v>28</v>
      </c>
      <c r="E48" s="27">
        <v>0</v>
      </c>
      <c r="F48" s="27">
        <v>294</v>
      </c>
      <c r="G48" s="27">
        <v>662</v>
      </c>
      <c r="H48" s="87"/>
      <c r="I48" s="27">
        <v>69404.5</v>
      </c>
      <c r="J48" s="27">
        <v>47414.77</v>
      </c>
      <c r="K48" s="27">
        <v>66040.489999999991</v>
      </c>
      <c r="L48" s="27">
        <v>1290.9899999999998</v>
      </c>
      <c r="M48" s="27">
        <v>0</v>
      </c>
      <c r="N48" s="27">
        <v>67331.48</v>
      </c>
      <c r="O48" s="27">
        <v>46447.369999999995</v>
      </c>
      <c r="P48" s="38">
        <v>46597.35999999402</v>
      </c>
      <c r="Q48" s="137">
        <v>12550.334918618639</v>
      </c>
      <c r="R48" s="114">
        <v>1215</v>
      </c>
      <c r="S48" s="114">
        <v>0</v>
      </c>
      <c r="T48" s="114">
        <v>0</v>
      </c>
      <c r="U48" s="114">
        <v>1215</v>
      </c>
      <c r="V48" s="88">
        <v>60.75</v>
      </c>
      <c r="W48" s="88">
        <v>0</v>
      </c>
      <c r="X48" s="88">
        <v>0</v>
      </c>
      <c r="Y48" s="88">
        <v>60.75</v>
      </c>
      <c r="Z48" s="27">
        <v>1215</v>
      </c>
      <c r="AA48" s="27">
        <v>60.75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6"/>
      <c r="D49" s="3"/>
      <c r="E49" s="3"/>
      <c r="F49" s="3"/>
      <c r="G49" s="3"/>
      <c r="H49" s="108"/>
      <c r="I49" s="107"/>
      <c r="J49" s="3"/>
      <c r="K49" s="3"/>
      <c r="L49" s="3"/>
      <c r="M49" s="3"/>
      <c r="N49" s="3"/>
      <c r="O49" s="3"/>
      <c r="P49" s="3"/>
      <c r="Q49" s="3"/>
      <c r="R49" s="107"/>
      <c r="S49" s="107"/>
      <c r="T49" s="107"/>
      <c r="U49" s="107"/>
      <c r="V49" s="3"/>
      <c r="W49" s="3"/>
      <c r="X49" s="3"/>
      <c r="Y49" s="3"/>
      <c r="Z49" s="3"/>
      <c r="AA49" s="3"/>
      <c r="AC49" s="96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54" t="s">
        <v>68</v>
      </c>
      <c r="B50" s="255"/>
      <c r="C50" s="96">
        <f>C11+C16+C17+C20+C21+C24+C28+C29+C30+C33+C34+C37+C38+C39+C40+C44+C45+C49</f>
        <v>15270</v>
      </c>
      <c r="D50" s="96">
        <f t="shared" ref="D50:I50" si="135">D11+D16+D17+D20+D21+D24+D28+D29+D30+D33+D34+D37+D38+D39+D40+D44+D45+D49</f>
        <v>114087</v>
      </c>
      <c r="E50" s="96">
        <f t="shared" si="135"/>
        <v>533</v>
      </c>
      <c r="F50" s="96">
        <f t="shared" si="135"/>
        <v>129890</v>
      </c>
      <c r="G50" s="96">
        <f t="shared" si="135"/>
        <v>72144</v>
      </c>
      <c r="H50" s="108">
        <v>0</v>
      </c>
      <c r="I50" s="96">
        <f t="shared" si="135"/>
        <v>4237773.262222263</v>
      </c>
      <c r="J50" s="96">
        <f t="shared" ref="J50" si="136">J11+J16+J17+J20+J21+J24+J28+J29+J30+J33+J34+J37+J38+J39+J40+J44+J45+J49</f>
        <v>1008813.569999999</v>
      </c>
      <c r="K50" s="96">
        <f t="shared" ref="K50" si="137">K11+K16+K17+K20+K21+K24+K28+K29+K30+K33+K34+K37+K38+K39+K40+K44+K45+K49</f>
        <v>2581345.7933333679</v>
      </c>
      <c r="L50" s="96">
        <f t="shared" ref="L50" si="138">L11+L16+L17+L20+L21+L24+L28+L29+L30+L33+L34+L37+L38+L39+L40+L44+L45+L49</f>
        <v>1103328.24888889</v>
      </c>
      <c r="M50" s="96">
        <f t="shared" ref="M50" si="139">M11+M16+M17+M20+M21+M24+M28+M29+M30+M33+M34+M37+M38+M39+M40+M44+M45+M49</f>
        <v>51933.870000000075</v>
      </c>
      <c r="N50" s="96">
        <f t="shared" ref="N50" si="140">N11+N16+N17+N20+N21+N24+N28+N29+N30+N33+N34+N37+N38+N39+N40+N44+N45+N49</f>
        <v>3736607.9122222578</v>
      </c>
      <c r="O50" s="96">
        <f t="shared" ref="O50" si="141">O11+O16+O17+O20+O21+O24+O28+O29+O30+O33+O34+O37+O38+O39+O40+O44+O45+O49</f>
        <v>866792.62999999919</v>
      </c>
      <c r="P50" s="96">
        <f>P11+P16+P17+P20+P21+P24+P28+P29+P30+P33+P34+P37+P38+P39+P40+P44+P45+P49</f>
        <v>2627462.3150068591</v>
      </c>
      <c r="Q50" s="96">
        <f t="shared" ref="Q50" si="142">Q11+Q16+Q17+Q20+Q21+Q24+Q28+Q29+Q30+Q33+Q34+Q37+Q38+Q39+Q40+Q44+Q45+Q49</f>
        <v>2023280.6479427123</v>
      </c>
      <c r="R50" s="96">
        <f>R11+R16+R17+R20+R21+R24+R28+R29+R30+R33+R34+R37+R38+R39+R40+R44+R45+R49</f>
        <v>1138488.6066666662</v>
      </c>
      <c r="S50" s="96">
        <f t="shared" ref="S50" si="143">S11+S16+S17+S20+S21+S24+S28+S29+S30+S33+S34+S37+S38+S39+S40+S44+S45+S49</f>
        <v>726387.23277777783</v>
      </c>
      <c r="T50" s="96">
        <f t="shared" ref="T50" si="144">T11+T16+T17+T20+T21+T24+T28+T29+T30+T33+T34+T37+T38+T39+T40+T44+T45+T49</f>
        <v>160590.1999999999</v>
      </c>
      <c r="U50" s="96">
        <f t="shared" ref="U50" si="145">U11+U16+U17+U20+U21+U24+U28+U29+U30+U33+U34+U37+U38+U39+U40+U44+U45+U49</f>
        <v>2025466.0394444438</v>
      </c>
      <c r="V50" s="96">
        <f t="shared" ref="V50" si="146">V11+V16+V17+V20+V21+V24+V28+V29+V30+V33+V34+V37+V38+V39+V40+V44+V45+V49</f>
        <v>1063521.886666666</v>
      </c>
      <c r="W50" s="96">
        <f t="shared" ref="W50" si="147">W11+W16+W17+W20+W21+W24+W28+W29+W30+W33+W34+W37+W38+W39+W40+W44+W45+W49</f>
        <v>379748.66277777776</v>
      </c>
      <c r="X50" s="96">
        <f t="shared" ref="X50" si="148">X11+X16+X17+X20+X21+X24+X28+X29+X30+X33+X34+X37+X38+X39+X40+X44+X45+X49</f>
        <v>160375.1999999999</v>
      </c>
      <c r="Y50" s="96">
        <f t="shared" ref="Y50" si="149">Y11+Y16+Y17+Y20+Y21+Y24+Y28+Y29+Y30+Y33+Y34+Y37+Y38+Y39+Y40+Y44+Y45+Y49</f>
        <v>1603645.7494444437</v>
      </c>
      <c r="Z50" s="96">
        <f t="shared" ref="Z50" si="150">Z11+Z16+Z17+Z20+Z21+Z24+Z28+Z29+Z30+Z33+Z34+Z37+Z38+Z39+Z40+Z44+Z45+Z49</f>
        <v>1764365.9338888715</v>
      </c>
      <c r="AA50" s="96">
        <f t="shared" ref="AA50" si="151">AA11+AA16+AA17+AA20+AA21+AA24+AA28+AA29+AA30+AA33+AA34+AA37+AA38+AA39+AA40+AA44+AA45+AA49</f>
        <v>1356380.3988888715</v>
      </c>
      <c r="AC50" s="96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2" customFormat="1" ht="47.25" customHeight="1">
      <c r="A51" s="141"/>
      <c r="B51" s="141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</row>
    <row r="52" spans="1:38" s="111" customFormat="1">
      <c r="A52" s="109"/>
      <c r="B52" s="109"/>
      <c r="C52" s="109"/>
      <c r="D52" s="109"/>
      <c r="E52" s="109"/>
      <c r="F52" s="110"/>
      <c r="G52" s="109"/>
      <c r="H52" s="109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38">
      <c r="A53"/>
      <c r="B53"/>
      <c r="C53"/>
      <c r="D53"/>
      <c r="E53"/>
      <c r="F53" s="138"/>
      <c r="G53"/>
      <c r="H53"/>
      <c r="N53" s="65"/>
      <c r="Y53" s="65"/>
      <c r="Z53" s="65"/>
      <c r="AA53" s="65"/>
    </row>
    <row r="54" spans="1:38">
      <c r="A54"/>
      <c r="B54"/>
      <c r="C54"/>
      <c r="D54"/>
      <c r="E54"/>
      <c r="F54" s="139"/>
      <c r="G54"/>
      <c r="H54"/>
      <c r="N54" s="65"/>
      <c r="Y54" s="71"/>
    </row>
    <row r="55" spans="1:38">
      <c r="A55"/>
      <c r="B55"/>
      <c r="C55"/>
      <c r="D55"/>
      <c r="E55"/>
      <c r="F55" s="139"/>
      <c r="G55"/>
      <c r="H55" s="139"/>
      <c r="Y55" s="65"/>
    </row>
    <row r="56" spans="1:38">
      <c r="A56"/>
      <c r="B56"/>
      <c r="C56"/>
      <c r="D56"/>
      <c r="E56"/>
      <c r="F56" s="13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8:A10"/>
    <mergeCell ref="B8:B10"/>
    <mergeCell ref="C9:F9"/>
    <mergeCell ref="C8:G8"/>
    <mergeCell ref="P8:Q8"/>
    <mergeCell ref="P9:P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A9:AA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2022-05-04T07:44:32Z</dcterms:modified>
</cp:coreProperties>
</file>